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JOSEPAULO\pasta compartilhada\CAMILLA\CENTRO CULTURAL DE BOCAIUVA\PARA LICITAÇÃO\"/>
    </mc:Choice>
  </mc:AlternateContent>
  <xr:revisionPtr revIDLastSave="0" documentId="8_{EC381813-B1C6-4AB1-B9CC-50E9B732BA58}" xr6:coauthVersionLast="47" xr6:coauthVersionMax="47" xr10:uidLastSave="{00000000-0000-0000-0000-000000000000}"/>
  <bookViews>
    <workbookView xWindow="-28920" yWindow="-120" windowWidth="29040" windowHeight="15720" activeTab="2" xr2:uid="{974489E1-038E-4C8F-9B19-236E529BD5F5}"/>
  </bookViews>
  <sheets>
    <sheet name="PLAN ORÇ" sheetId="1" r:id="rId1"/>
    <sheet name="MM CALC" sheetId="2" r:id="rId2"/>
    <sheet name="CRON" sheetId="3" r:id="rId3"/>
  </sheets>
  <externalReferences>
    <externalReference r:id="rId4"/>
    <externalReference r:id="rId5"/>
    <externalReference r:id="rId6"/>
    <externalReference r:id="rId7"/>
  </externalReferences>
  <definedNames>
    <definedName name="ADM_CENTRAL">#REF!</definedName>
    <definedName name="ADM_LOCAL">#REF!</definedName>
    <definedName name="_xlnm.Print_Area" localSheetId="2">CRON!$A$1:$H$37</definedName>
    <definedName name="_xlnm.Print_Area" localSheetId="1">'MM CALC'!$A$1:$E$85</definedName>
    <definedName name="_xlnm.Print_Area" localSheetId="0">'PLAN ORÇ'!$A$1:$I$104</definedName>
    <definedName name="BDI_CD_MATBETUM">'[2]BDI (MAT BETUM)'!$D$25</definedName>
    <definedName name="BDI_GERAL">#REF!</definedName>
    <definedName name="BDI_SERV_TERC">#REF!</definedName>
    <definedName name="CHECAGEM">CHOOSE([3]PARÂMETROS!$A$7,[3]PARÂMETROS!$B$7)</definedName>
    <definedName name="COFINS">#REF!</definedName>
    <definedName name="CUSTO_UNIT_100000">'[2]100000'!$J$46</definedName>
    <definedName name="CUSTO_UNIT_100001">'[2]100001'!$J$51</definedName>
    <definedName name="CUSTO_UNIT_100002">'[2]100002'!$J$44</definedName>
    <definedName name="CUSTO_UNIT_100003">'[2]100003'!$J$46</definedName>
    <definedName name="CUSTO_UNIT_100004">'[2]100004'!$J$58</definedName>
    <definedName name="CUSTO_UNIT_100005">'[2]100005'!$J$43</definedName>
    <definedName name="CUSTO_UNIT_100006">'[2]100006'!$J$43</definedName>
    <definedName name="CUSTO_UNIT_100007">'[2]100007'!$J$42</definedName>
    <definedName name="CUSTO_UNIT_100008">'[2]100008'!$J$42</definedName>
    <definedName name="CUSTO_UNIT_100009">'[2]100009'!$J$42</definedName>
    <definedName name="CUSTO_UNIT_100010">'[2]100010'!$J$53</definedName>
    <definedName name="CUSTO_UNIT_100011">'[2]100011'!$J$44</definedName>
    <definedName name="CUSTO_UNIT_100012">'[2]100012'!$J$47</definedName>
    <definedName name="CUSTO_UNIT_100013">'[2]100013'!$J$53</definedName>
    <definedName name="CUSTO_UNIT_100014">'[2]100014'!$J$46</definedName>
    <definedName name="CUSTO_UNIT_100015">'[2]100015'!$J$51</definedName>
    <definedName name="CUSTO_UNIT_100016">'[2]100016'!$J$45</definedName>
    <definedName name="CUSTO_UNIT_2S0110009A">'[2]2 S 01 100 09 A'!$J$45</definedName>
    <definedName name="CUSTO_UNIT_2S0110020A">'[2]2 S 01 100 20 A'!$J$45</definedName>
    <definedName name="CUSTO_UNIT_2S0230000A">'[2]2 S 02 300 00 A'!$J$44</definedName>
    <definedName name="CUSTO_UNIT_2S0240000A">'[2]2 S 02 400 00 A'!$J$44</definedName>
    <definedName name="CUSTO_UNIT_2S0254001A">'[2]2 S 02 540 01 A'!$J$46</definedName>
    <definedName name="CUSTO_UNIT_2S0332951A">'[2]2 S 03 329 51 A'!$J$46</definedName>
    <definedName name="CUSTO_UNIT_5747A">'[2]5747A'!$J$43</definedName>
    <definedName name="CUSTO_UNIT_5747B">'[2]5747B'!$J$43</definedName>
    <definedName name="CUSTO_UNIT_5S0110020A">'[2]5 S 01 100 20 A'!$J$45</definedName>
    <definedName name="CUSTO_UNIT_73692A">'[2]73692A'!$J$42</definedName>
    <definedName name="CUSTO_UNIT_73994_001A">'[2]73994_001A'!$J$42</definedName>
    <definedName name="CUSTO_UNIT_99997">'[2]99997'!$J$46</definedName>
    <definedName name="CUSTO_UNIT_99999">'[2]99999'!$J$54</definedName>
    <definedName name="DESP_FINANC">#REF!</definedName>
    <definedName name="FATOR_CORR_PAVIM">'[2]PREÇOS MAT BETUM'!$E$87</definedName>
    <definedName name="GARANTIAS">#REF!</definedName>
    <definedName name="ISS">#REF!</definedName>
    <definedName name="LUCRO">#REF!</definedName>
    <definedName name="Macro1">[4]!Macro1</definedName>
    <definedName name="PIS">#REF!</definedName>
    <definedName name="RISCOS">#REF!</definedName>
    <definedName name="SUBTOTAL_01">'[2]PSP-PAV_DREN_OAE EPIG'!$I$9</definedName>
    <definedName name="SUBTOTAL_02">'[2]PSP-PAV_DREN_OAE EPIG'!$I$46</definedName>
    <definedName name="SUBTOTAL_03">'[2]PSP-PAV_DREN_OAE EPIG'!$I$72</definedName>
    <definedName name="SUBTOTAL_04">'[2]PSP-PAV_DREN_OAE EPIG'!$I$83</definedName>
    <definedName name="SUBTOTAL_05">'[2]PSP-PAV_DREN_OAE EPIG'!$I$130</definedName>
    <definedName name="SUBTOTAL_06">'[2]PSP-PAV_DREN_OAE EPIG'!$I$169</definedName>
    <definedName name="SUBTOTAL_07">'[2]PSP-PAV_DREN_OAE EPIG'!$I$196</definedName>
    <definedName name="SUBTOTAL_08">'[2]PSP-PAV_DREN_OAE EPIG'!$I$303</definedName>
    <definedName name="SUBTOTAL_09">'[2]PSP-PAV_DREN_OAE EPIG'!$I$318</definedName>
    <definedName name="_xlnm.Print_Titles" localSheetId="1">'MM CALC'!$1:$6</definedName>
    <definedName name="_xlnm.Print_Titles" localSheetId="0">'PLAN ORÇ'!$1:$10</definedName>
    <definedName name="TRIBUTOS">#REF!</definedName>
    <definedName name="VALOR_UNIT_100013">'[2]100013'!$J$55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H25" i="3"/>
  <c r="A25" i="3"/>
  <c r="G24" i="3"/>
  <c r="H24" i="3" s="1"/>
  <c r="F24" i="3"/>
  <c r="C24" i="3"/>
  <c r="H23" i="3"/>
  <c r="A23" i="3"/>
  <c r="C22" i="3"/>
  <c r="E22" i="3" s="1"/>
  <c r="H21" i="3"/>
  <c r="A21" i="3"/>
  <c r="G20" i="3"/>
  <c r="F20" i="3"/>
  <c r="E20" i="3"/>
  <c r="D20" i="3"/>
  <c r="H20" i="3" s="1"/>
  <c r="C20" i="3"/>
  <c r="H19" i="3"/>
  <c r="A19" i="3"/>
  <c r="C18" i="3"/>
  <c r="F18" i="3" s="1"/>
  <c r="H17" i="3"/>
  <c r="A17" i="3"/>
  <c r="E16" i="3"/>
  <c r="D16" i="3"/>
  <c r="H16" i="3" s="1"/>
  <c r="H15" i="3"/>
  <c r="A15" i="3"/>
  <c r="C14" i="3"/>
  <c r="E14" i="3" s="1"/>
  <c r="H13" i="3"/>
  <c r="A13" i="3"/>
  <c r="G12" i="3"/>
  <c r="F12" i="3"/>
  <c r="E12" i="3"/>
  <c r="D12" i="3"/>
  <c r="H12" i="3" s="1"/>
  <c r="C12" i="3"/>
  <c r="H11" i="3"/>
  <c r="A11" i="3"/>
  <c r="C10" i="3"/>
  <c r="C28" i="3" s="1"/>
  <c r="H9" i="3"/>
  <c r="A9" i="3"/>
  <c r="F5" i="3"/>
  <c r="B99" i="2"/>
  <c r="C78" i="2"/>
  <c r="B78" i="2"/>
  <c r="A78" i="2"/>
  <c r="B77" i="2"/>
  <c r="A77" i="2"/>
  <c r="C76" i="2"/>
  <c r="B76" i="2"/>
  <c r="A76" i="2"/>
  <c r="C75" i="2"/>
  <c r="B75" i="2"/>
  <c r="A75" i="2"/>
  <c r="C74" i="2"/>
  <c r="B74" i="2"/>
  <c r="A74" i="2"/>
  <c r="C73" i="2"/>
  <c r="B73" i="2"/>
  <c r="A73" i="2"/>
  <c r="B72" i="2"/>
  <c r="A72" i="2"/>
  <c r="C71" i="2"/>
  <c r="B71" i="2"/>
  <c r="A71" i="2"/>
  <c r="C70" i="2"/>
  <c r="B70" i="2"/>
  <c r="A70" i="2"/>
  <c r="C69" i="2"/>
  <c r="B69" i="2"/>
  <c r="A69" i="2"/>
  <c r="C68" i="2"/>
  <c r="B68" i="2"/>
  <c r="A68" i="2"/>
  <c r="C67" i="2"/>
  <c r="B67" i="2"/>
  <c r="A67" i="2"/>
  <c r="C66" i="2"/>
  <c r="B66" i="2"/>
  <c r="A66" i="2"/>
  <c r="B65" i="2"/>
  <c r="A65" i="2"/>
  <c r="D64" i="2"/>
  <c r="C64" i="2"/>
  <c r="B64" i="2"/>
  <c r="A64" i="2"/>
  <c r="D63" i="2"/>
  <c r="C63" i="2"/>
  <c r="B63" i="2"/>
  <c r="A63" i="2"/>
  <c r="D62" i="2"/>
  <c r="C62" i="2"/>
  <c r="B62" i="2"/>
  <c r="A62" i="2"/>
  <c r="B61" i="2"/>
  <c r="A61" i="2"/>
  <c r="C60" i="2"/>
  <c r="B60" i="2"/>
  <c r="A60" i="2"/>
  <c r="C59" i="2"/>
  <c r="B59" i="2"/>
  <c r="A59" i="2"/>
  <c r="C58" i="2"/>
  <c r="B58" i="2"/>
  <c r="A58" i="2"/>
  <c r="C57" i="2"/>
  <c r="B57" i="2"/>
  <c r="A57" i="2"/>
  <c r="C56" i="2"/>
  <c r="B56" i="2"/>
  <c r="A56" i="2"/>
  <c r="C55" i="2"/>
  <c r="B55" i="2"/>
  <c r="A55" i="2"/>
  <c r="B54" i="2"/>
  <c r="A54" i="2"/>
  <c r="C53" i="2"/>
  <c r="B53" i="2"/>
  <c r="A53" i="2"/>
  <c r="D52" i="2"/>
  <c r="C52" i="2"/>
  <c r="B52" i="2"/>
  <c r="A52" i="2"/>
  <c r="F51" i="2"/>
  <c r="B51" i="2"/>
  <c r="A51" i="2"/>
  <c r="C50" i="2"/>
  <c r="B50" i="2"/>
  <c r="A50" i="2"/>
  <c r="C49" i="2"/>
  <c r="B49" i="2"/>
  <c r="A49" i="2"/>
  <c r="C48" i="2"/>
  <c r="B48" i="2"/>
  <c r="A48" i="2"/>
  <c r="C47" i="2"/>
  <c r="B47" i="2"/>
  <c r="A47" i="2"/>
  <c r="C46" i="2"/>
  <c r="B46" i="2"/>
  <c r="A46" i="2"/>
  <c r="B45" i="2"/>
  <c r="A45" i="2"/>
  <c r="C44" i="2"/>
  <c r="B44" i="2"/>
  <c r="A44" i="2"/>
  <c r="C43" i="2"/>
  <c r="B43" i="2"/>
  <c r="A43" i="2"/>
  <c r="C42" i="2"/>
  <c r="B42" i="2"/>
  <c r="A42" i="2"/>
  <c r="C41" i="2"/>
  <c r="B41" i="2"/>
  <c r="A41" i="2"/>
  <c r="C40" i="2"/>
  <c r="B40" i="2"/>
  <c r="A40" i="2"/>
  <c r="C39" i="2"/>
  <c r="B39" i="2"/>
  <c r="A39" i="2"/>
  <c r="C38" i="2"/>
  <c r="B38" i="2"/>
  <c r="A38" i="2"/>
  <c r="C37" i="2"/>
  <c r="B37" i="2"/>
  <c r="A37" i="2"/>
  <c r="C36" i="2"/>
  <c r="B36" i="2"/>
  <c r="A36" i="2"/>
  <c r="C35" i="2"/>
  <c r="B35" i="2"/>
  <c r="A35" i="2"/>
  <c r="C34" i="2"/>
  <c r="B34" i="2"/>
  <c r="A34" i="2"/>
  <c r="C33" i="2"/>
  <c r="B33" i="2"/>
  <c r="A33" i="2"/>
  <c r="C32" i="2"/>
  <c r="B32" i="2"/>
  <c r="A32" i="2"/>
  <c r="C31" i="2"/>
  <c r="B31" i="2"/>
  <c r="A31" i="2"/>
  <c r="C30" i="2"/>
  <c r="B30" i="2"/>
  <c r="A30" i="2"/>
  <c r="C29" i="2"/>
  <c r="B29" i="2"/>
  <c r="A29" i="2"/>
  <c r="C28" i="2"/>
  <c r="B28" i="2"/>
  <c r="A28" i="2"/>
  <c r="C27" i="2"/>
  <c r="B27" i="2"/>
  <c r="A27" i="2"/>
  <c r="C26" i="2"/>
  <c r="B26" i="2"/>
  <c r="A26" i="2"/>
  <c r="G25" i="2"/>
  <c r="C25" i="2"/>
  <c r="B25" i="2"/>
  <c r="A25" i="2"/>
  <c r="F24" i="2"/>
  <c r="C24" i="2"/>
  <c r="B24" i="2"/>
  <c r="A24" i="2"/>
  <c r="G23" i="2"/>
  <c r="C23" i="2"/>
  <c r="B23" i="2"/>
  <c r="A23" i="2"/>
  <c r="C22" i="2"/>
  <c r="B22" i="2"/>
  <c r="A22" i="2"/>
  <c r="C21" i="2"/>
  <c r="B21" i="2"/>
  <c r="A21" i="2"/>
  <c r="C20" i="2"/>
  <c r="B20" i="2"/>
  <c r="A20" i="2"/>
  <c r="C19" i="2"/>
  <c r="B19" i="2"/>
  <c r="A19" i="2"/>
  <c r="B18" i="2"/>
  <c r="A18" i="2"/>
  <c r="G17" i="2"/>
  <c r="C17" i="2"/>
  <c r="B17" i="2"/>
  <c r="A17" i="2"/>
  <c r="C16" i="2"/>
  <c r="B16" i="2"/>
  <c r="A16" i="2"/>
  <c r="C15" i="2"/>
  <c r="B15" i="2"/>
  <c r="A15" i="2"/>
  <c r="G14" i="2"/>
  <c r="C14" i="2"/>
  <c r="B14" i="2"/>
  <c r="A14" i="2"/>
  <c r="C13" i="2"/>
  <c r="B13" i="2"/>
  <c r="A13" i="2"/>
  <c r="C12" i="2"/>
  <c r="B12" i="2"/>
  <c r="A12" i="2"/>
  <c r="C11" i="2"/>
  <c r="B11" i="2"/>
  <c r="A11" i="2"/>
  <c r="C10" i="2"/>
  <c r="B10" i="2"/>
  <c r="A10" i="2"/>
  <c r="C9" i="2"/>
  <c r="B9" i="2"/>
  <c r="A9" i="2"/>
  <c r="C8" i="2"/>
  <c r="B8" i="2"/>
  <c r="A8" i="2"/>
  <c r="B7" i="2"/>
  <c r="A7" i="2"/>
  <c r="I93" i="1"/>
  <c r="I94" i="1" s="1"/>
  <c r="H93" i="1"/>
  <c r="F93" i="1"/>
  <c r="H90" i="1"/>
  <c r="I90" i="1" s="1"/>
  <c r="I89" i="1"/>
  <c r="H89" i="1"/>
  <c r="F89" i="1"/>
  <c r="H88" i="1"/>
  <c r="F88" i="1"/>
  <c r="I88" i="1" s="1"/>
  <c r="I87" i="1"/>
  <c r="H87" i="1"/>
  <c r="F87" i="1"/>
  <c r="H86" i="1"/>
  <c r="I86" i="1" s="1"/>
  <c r="I91" i="1" s="1"/>
  <c r="F86" i="1"/>
  <c r="H83" i="1"/>
  <c r="F83" i="1"/>
  <c r="I83" i="1" s="1"/>
  <c r="I82" i="1"/>
  <c r="H82" i="1"/>
  <c r="F82" i="1"/>
  <c r="H81" i="1"/>
  <c r="F81" i="1"/>
  <c r="I81" i="1" s="1"/>
  <c r="I80" i="1"/>
  <c r="H80" i="1"/>
  <c r="F80" i="1"/>
  <c r="H79" i="1"/>
  <c r="I79" i="1" s="1"/>
  <c r="F79" i="1"/>
  <c r="H78" i="1"/>
  <c r="F78" i="1"/>
  <c r="I78" i="1" s="1"/>
  <c r="G75" i="1"/>
  <c r="H75" i="1" s="1"/>
  <c r="I75" i="1" s="1"/>
  <c r="H74" i="1"/>
  <c r="I74" i="1" s="1"/>
  <c r="H73" i="1"/>
  <c r="I73" i="1" s="1"/>
  <c r="I76" i="1" s="1"/>
  <c r="H70" i="1"/>
  <c r="F70" i="1"/>
  <c r="I70" i="1" s="1"/>
  <c r="I69" i="1"/>
  <c r="H69" i="1"/>
  <c r="F69" i="1"/>
  <c r="H68" i="1"/>
  <c r="F68" i="1"/>
  <c r="I68" i="1" s="1"/>
  <c r="H67" i="1"/>
  <c r="I67" i="1" s="1"/>
  <c r="F67" i="1"/>
  <c r="H66" i="1"/>
  <c r="F66" i="1"/>
  <c r="I66" i="1" s="1"/>
  <c r="H65" i="1"/>
  <c r="F65" i="1"/>
  <c r="I65" i="1" s="1"/>
  <c r="I71" i="1" s="1"/>
  <c r="I62" i="1"/>
  <c r="H62" i="1"/>
  <c r="F62" i="1"/>
  <c r="H61" i="1"/>
  <c r="I61" i="1" s="1"/>
  <c r="I63" i="1" s="1"/>
  <c r="H58" i="1"/>
  <c r="I58" i="1" s="1"/>
  <c r="H57" i="1"/>
  <c r="F57" i="1"/>
  <c r="I57" i="1" s="1"/>
  <c r="I56" i="1"/>
  <c r="H56" i="1"/>
  <c r="F56" i="1"/>
  <c r="H55" i="1"/>
  <c r="I55" i="1" s="1"/>
  <c r="F55" i="1"/>
  <c r="H54" i="1"/>
  <c r="F54" i="1"/>
  <c r="I54" i="1" s="1"/>
  <c r="I59" i="1" s="1"/>
  <c r="I50" i="1"/>
  <c r="H50" i="1"/>
  <c r="F50" i="1"/>
  <c r="H49" i="1"/>
  <c r="F49" i="1"/>
  <c r="I49" i="1" s="1"/>
  <c r="I48" i="1"/>
  <c r="H48" i="1"/>
  <c r="F48" i="1"/>
  <c r="H47" i="1"/>
  <c r="I47" i="1" s="1"/>
  <c r="F47" i="1"/>
  <c r="H46" i="1"/>
  <c r="F46" i="1"/>
  <c r="I46" i="1" s="1"/>
  <c r="H45" i="1"/>
  <c r="I45" i="1" s="1"/>
  <c r="F45" i="1"/>
  <c r="I44" i="1"/>
  <c r="H44" i="1"/>
  <c r="F44" i="1"/>
  <c r="H43" i="1"/>
  <c r="I43" i="1" s="1"/>
  <c r="F43" i="1"/>
  <c r="H42" i="1"/>
  <c r="F42" i="1"/>
  <c r="I42" i="1" s="1"/>
  <c r="I41" i="1"/>
  <c r="H41" i="1"/>
  <c r="F41" i="1"/>
  <c r="H40" i="1"/>
  <c r="F40" i="1"/>
  <c r="I40" i="1" s="1"/>
  <c r="H39" i="1"/>
  <c r="I39" i="1" s="1"/>
  <c r="F39" i="1"/>
  <c r="H38" i="1"/>
  <c r="F38" i="1"/>
  <c r="I38" i="1" s="1"/>
  <c r="H37" i="1"/>
  <c r="F37" i="1"/>
  <c r="I37" i="1" s="1"/>
  <c r="I36" i="1"/>
  <c r="H36" i="1"/>
  <c r="F36" i="1"/>
  <c r="H35" i="1"/>
  <c r="F35" i="1"/>
  <c r="I35" i="1" s="1"/>
  <c r="I34" i="1"/>
  <c r="H34" i="1"/>
  <c r="F34" i="1"/>
  <c r="H33" i="1"/>
  <c r="F33" i="1"/>
  <c r="I33" i="1" s="1"/>
  <c r="I32" i="1"/>
  <c r="H32" i="1"/>
  <c r="F32" i="1"/>
  <c r="H31" i="1"/>
  <c r="I31" i="1" s="1"/>
  <c r="F31" i="1"/>
  <c r="H30" i="1"/>
  <c r="F30" i="1"/>
  <c r="I30" i="1" s="1"/>
  <c r="H29" i="1"/>
  <c r="I29" i="1" s="1"/>
  <c r="F29" i="1"/>
  <c r="I28" i="1"/>
  <c r="H28" i="1"/>
  <c r="F28" i="1"/>
  <c r="H27" i="1"/>
  <c r="I27" i="1" s="1"/>
  <c r="F27" i="1"/>
  <c r="H26" i="1"/>
  <c r="F26" i="1"/>
  <c r="I26" i="1" s="1"/>
  <c r="I25" i="1"/>
  <c r="H25" i="1"/>
  <c r="F25" i="1"/>
  <c r="H22" i="1"/>
  <c r="I22" i="1" s="1"/>
  <c r="F22" i="1"/>
  <c r="I21" i="1"/>
  <c r="H21" i="1"/>
  <c r="F21" i="1"/>
  <c r="H20" i="1"/>
  <c r="I20" i="1" s="1"/>
  <c r="F20" i="1"/>
  <c r="H19" i="1"/>
  <c r="F19" i="1"/>
  <c r="I19" i="1" s="1"/>
  <c r="I18" i="1"/>
  <c r="H18" i="1"/>
  <c r="F18" i="1"/>
  <c r="H17" i="1"/>
  <c r="F17" i="1"/>
  <c r="I17" i="1" s="1"/>
  <c r="H16" i="1"/>
  <c r="I16" i="1" s="1"/>
  <c r="F16" i="1"/>
  <c r="H15" i="1"/>
  <c r="F15" i="1"/>
  <c r="I15" i="1" s="1"/>
  <c r="H14" i="1"/>
  <c r="F14" i="1"/>
  <c r="I14" i="1" s="1"/>
  <c r="I13" i="1"/>
  <c r="H13" i="1"/>
  <c r="F13" i="1"/>
  <c r="C13" i="3" l="1"/>
  <c r="C17" i="3"/>
  <c r="C15" i="3"/>
  <c r="C21" i="3"/>
  <c r="C23" i="3"/>
  <c r="C19" i="3"/>
  <c r="C11" i="3"/>
  <c r="C9" i="3"/>
  <c r="C25" i="3"/>
  <c r="E10" i="3"/>
  <c r="D22" i="3"/>
  <c r="H22" i="3" s="1"/>
  <c r="G18" i="3"/>
  <c r="G14" i="3"/>
  <c r="G28" i="3" s="1"/>
  <c r="G27" i="3" s="1"/>
  <c r="E18" i="3"/>
  <c r="H18" i="3" s="1"/>
  <c r="F14" i="3"/>
  <c r="F28" i="3" s="1"/>
  <c r="F27" i="3" s="1"/>
  <c r="D10" i="3"/>
  <c r="G26" i="3"/>
  <c r="H26" i="3" s="1"/>
  <c r="D14" i="3"/>
  <c r="I23" i="1"/>
  <c r="I84" i="1"/>
  <c r="I52" i="1"/>
  <c r="E28" i="3" l="1"/>
  <c r="E27" i="3" s="1"/>
  <c r="D28" i="3"/>
  <c r="D27" i="3" s="1"/>
  <c r="H27" i="3" s="1"/>
  <c r="H10" i="3"/>
  <c r="C27" i="3"/>
  <c r="H14" i="3"/>
  <c r="I96" i="1"/>
  <c r="K96" i="1" s="1"/>
  <c r="H28" i="3" l="1"/>
</calcChain>
</file>

<file path=xl/sharedStrings.xml><?xml version="1.0" encoding="utf-8"?>
<sst xmlns="http://schemas.openxmlformats.org/spreadsheetml/2006/main" count="481" uniqueCount="316">
  <si>
    <t>PLANILHA ORÇAMENTÁRIA DE CUSTOS</t>
  </si>
  <si>
    <t>PREFEITURA MUNICIPAL DE BOCAIUVA</t>
  </si>
  <si>
    <t>OBRA: REFORMA DO CENTRO CULTURAL</t>
  </si>
  <si>
    <t>DATA: 30/07/2025</t>
  </si>
  <si>
    <t>LOCAL:  BOCAIUVA/MG.</t>
  </si>
  <si>
    <t xml:space="preserve">FORMA DE EXECUÇÃO: </t>
  </si>
  <si>
    <t>ISS</t>
  </si>
  <si>
    <t>REGIÃO/MÊS DE REFERÊNCIA: SETOP (ABRIL/2025, com desoneração) ; SINAPI (JUNHO/2025, com desoneração); ORSE (MAIO/2025-1)</t>
  </si>
  <si>
    <t>(    )</t>
  </si>
  <si>
    <t>DIRETA</t>
  </si>
  <si>
    <t>LDI</t>
  </si>
  <si>
    <t>( X )</t>
  </si>
  <si>
    <t>INDIRETA</t>
  </si>
  <si>
    <t>ITEM</t>
  </si>
  <si>
    <t>CÓDIGO</t>
  </si>
  <si>
    <t>FONTE</t>
  </si>
  <si>
    <t>DESCRIÇÃO</t>
  </si>
  <si>
    <t>UNIDADE</t>
  </si>
  <si>
    <t>QUANT.</t>
  </si>
  <si>
    <t>PREÇO 
UNITÁRIO
S/ LDI</t>
  </si>
  <si>
    <t>PREÇO 
UNITÁRIO
C/ LDI</t>
  </si>
  <si>
    <t>PREÇO TOTAL</t>
  </si>
  <si>
    <t xml:space="preserve">SERVIÇOS PRELIMINARES </t>
  </si>
  <si>
    <t>1.1</t>
  </si>
  <si>
    <t>ED-28427</t>
  </si>
  <si>
    <t>SETOP</t>
  </si>
  <si>
    <t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t>
  </si>
  <si>
    <t>unid</t>
  </si>
  <si>
    <t>1.2</t>
  </si>
  <si>
    <t>ED-48480</t>
  </si>
  <si>
    <t>DEMOLIÇÃO MANUAL DE PISO CERÂMICO OU LADRILHO HIDRÁULICO, INCLUSIVE AFASTAMENTO E EMPILHAMENTO, EXCLUSIVE DEMOLIÇÃO DE CONTRAPISO, TRANSPORTE E RETIRADA DO MATERIAL DEMOLIDO</t>
  </si>
  <si>
    <t>M²</t>
  </si>
  <si>
    <t>1.3</t>
  </si>
  <si>
    <t>ED-48494</t>
  </si>
  <si>
    <t>REMOÇÃO MANUAL DE FOLHA DE PORTA OU JANELA DE MADEIRA OU METÁLICA, COM REAPROVEITAMENTO, INCLUSIVE AFASTAMENTO E EMPILHAMENTO, EXCLUSIVE TRANSPORTE E RETIRADA DO MATERIAL REMOVIDO NÃO REAPROVEITÁVEL</t>
  </si>
  <si>
    <t>1.4</t>
  </si>
  <si>
    <t>ED-48495</t>
  </si>
  <si>
    <t>REMOÇÃO MANUAL DE MARCO EM MADEIRA OU METÁLICO, COM REAPROVEITAMENTO, INCLUSIVE AFASTAMENTO E EMPILHAMENTO, EXCLUSIVE TRANSPORTE E RETIRADA DO MATERIAL REMOVIDO NÃO REAPROVEITÁVEL</t>
  </si>
  <si>
    <t>1.5</t>
  </si>
  <si>
    <t>ED-28338</t>
  </si>
  <si>
    <t>DEMOLIÇÃO MANUAL DE CONSTRUÇÃO EM ALVENARIAS DE VEDAÇÃO, COM ESPESSURA MÁXIMA DE 15CM, INCLUSIVE REMOÇÃO COM REAPROVEITAMENTO DE ESQUADRIAS, AFASTAMENTO E EMPILHAMENTO, EXCLUSIVE TRANSPORTE E RETIRADA DO MATERIAL DEMOLIDO/REMOVIDO NÃO REAPROVEITÁVEL</t>
  </si>
  <si>
    <t>1.6</t>
  </si>
  <si>
    <t>ED-48467</t>
  </si>
  <si>
    <t>REMOÇÃO DE LOUÇAS (LAVATÓRIO, BANHEIRA, PIA, VASO SANITÁRIO, TANQUE), COM REAPROVEITAMENTO, INCLUSIVE AFASTAMENTO E EMPILHAMENTO, EXCLUSIVE TRANSPORTE E RETIRADA DO MATERIAL REMOVIDO NÃO REAPROVEITÁVEL</t>
  </si>
  <si>
    <t>1.7</t>
  </si>
  <si>
    <t>ED-48484</t>
  </si>
  <si>
    <t>REMOÇÃO MANUAL DE PISO DE TACO DE MADEIRA, COM REAPROVEITAMENTO, INCLUSIVE AFASTAMENTO E EMPILHAMENTO, EXCLUSIVE TRANSPORTE E RETIRADA DO MATERIAL REMOVIDO NÃO REAPROVEITÁVEL</t>
  </si>
  <si>
    <t>1.8</t>
  </si>
  <si>
    <t>ED-48468</t>
  </si>
  <si>
    <t>REMOÇÃO MANUAL DE LUMINÁRIA COMERCIAL, EMBUTIDA OU SOBREPOR, COM REAPROVEITAMENTO, INCLUSIVE AFASTAMENTO E EMPILHAMENTO, EXCLUSIVE TRANSPORTE E RETIRADA DO MATERIAL REMOVIDO NÃO REAPROVEITÁVEL</t>
  </si>
  <si>
    <t>1.9</t>
  </si>
  <si>
    <t>ED-48469</t>
  </si>
  <si>
    <t>REMOÇÃO MANUAL DE LUMINÁRIA COMPACTA (PLAFON, PAINEL LED, ETC.) EMBUTIDA OU SOBREPOR, COM REAPROVEITAMENTO, INCLUSIVE AFASTAMENTO E EMPILHAMENTO, EXCLUSIVE TRANSPORTE E RETIRADA DO MATERIAL REMOVIDO NÃO
REAPROVEITÁVEL</t>
  </si>
  <si>
    <t>1.10</t>
  </si>
  <si>
    <t>ED-48459</t>
  </si>
  <si>
    <t>REMOÇÃO MANUAL DE FORRO DE PLACAS (GESSO, MINERAL, FIBRA, ISOPOR, COLMEIA, PVC, ETC.), COM REAPROVEITAMENTO, INCLUSIVE DEMOLIÇÃO ESTRUTURA DE SUSTENTAÇÃO, AFASTAMENTO E EMPILHAMENTO, EXCLUSIVE TRANSPORTE E
RETIRADA DO MATERIAL REMOVIDO NÃO REAPROVEITÁVEL</t>
  </si>
  <si>
    <t>TOTAL DO ITEM</t>
  </si>
  <si>
    <t>BANHEIROS</t>
  </si>
  <si>
    <t>2.1</t>
  </si>
  <si>
    <t>ED-6925</t>
  </si>
  <si>
    <t>BACIA SANITÁRIA (VASO) DE LOUÇA CONVENCIONAL ACESSÍVEL ( PCR/PMR), COR BRANCA, INCLUSIVE ACESSÓRIOS DE FIXAÇÃO/ VEDAÇÃO, VÁLVULA DE DESCARGA METÁLICA COM ACIONAMENTO DUPLO, TUBO DE LIGAÇÃO DE LATÃO COM CANOPLA E REJUNTAMENTO, EXCLUSIVE ASSENTO</t>
  </si>
  <si>
    <t>QUAL ESPESSURA?</t>
  </si>
  <si>
    <t>2.2</t>
  </si>
  <si>
    <t>ED-50298</t>
  </si>
  <si>
    <t>BACIA SANITÁRIA (VASO) DE LOUÇA CONVENCIONAL, COR BRANCA, INCLUSIVE ACESSÓRIOS DE FIXAÇÃO/VEDAÇÃO, VÁLVULA DE DESCARGA METÁLICA COM ACIONAMENTO DUPLO, TUBO DE LIGAÇÃO DE LATÃO COM CANOPLA E REJUNTAMENTO, EXCLUSIVE ASSENTO</t>
  </si>
  <si>
    <t>2.3</t>
  </si>
  <si>
    <t>ED-50286</t>
  </si>
  <si>
    <t>MICTÓRIO SIFONADO DE LOUÇA BRANCA, INCLUSIVE ENGATE FLEXÍVEL, EXCLUSIVE VÁLVULA DE DESCARGA</t>
  </si>
  <si>
    <t>2.4</t>
  </si>
  <si>
    <t>ED-50348</t>
  </si>
  <si>
    <t>VÁLVULA DE DESCARGA METÁLICA PARA MICTÓRIO COM FECHAMENTO AUTOMÁTICO, EXCLUSIVE MICTÓRIO</t>
  </si>
  <si>
    <t>2.5</t>
  </si>
  <si>
    <t>ED-50330</t>
  </si>
  <si>
    <t>TORNEIRA METÁLICA PARA LAVATÓRIO, ABERTURA 1/4 DE VOLTA, ACABAMENTO CROMADO, COM AREJADOR, APLICAÇÃO DE MESA, INCLUSIVE ENGATE FLEXÍVEL METÁLICO</t>
  </si>
  <si>
    <t>2.6</t>
  </si>
  <si>
    <t>ED-21631</t>
  </si>
  <si>
    <t>BANCADA EM GRANITO, COR CINZA ANDORINHA, ESP. 2CM, ACABAMENTO POLIDO, APOIADA EM CONSOLE DE METALON (50X30)MM, EXCLUSIVE RODABANCA/FRONTÃO, TESTEIRA/FAIXA, FURO EM BANCADA, CUBA METÁLICA, VÁLVULA, SIFÃO, TORNEIRA E ENGATE FLEXÍVEL</t>
  </si>
  <si>
    <t>2.7</t>
  </si>
  <si>
    <t>ED-48347</t>
  </si>
  <si>
    <t>RODABANCA/FRONTÃO PARA BANCADA EM GRANITO, COR CINZA ANDORINHA, ESP. 2CM, ALTURA DE 7CM, INCLUSIVE REJUNTAMENTO EM MASSA PLÁSTICA NA COR DA PEDRA</t>
  </si>
  <si>
    <t xml:space="preserve">METRO </t>
  </si>
  <si>
    <t>2.8</t>
  </si>
  <si>
    <t>ED-21635</t>
  </si>
  <si>
    <t>TESTEIRA PARA BANCADA EM GRANITO, COR CINZA ANDORINHA, ESP. 2CM, ALTURA DE 5CM, INCLUSIVE POLIMENTO, CORTE/COLAGEM EM MEIA ESQUADARIA E MASSA PLÁSTICA NA COR DA PEDRA</t>
  </si>
  <si>
    <t>METRO</t>
  </si>
  <si>
    <t>2.9</t>
  </si>
  <si>
    <t>ED-50279</t>
  </si>
  <si>
    <t>CUBA DE LOUÇA BRANCA DE EMBUTIR, FORMATO OVAL, INCLUSIVE VÁLVULA DE ESCOAMENTO DE METAL COM ACABAMENTO CROMADO, SIFÃO DE METAL TIPO COPO COM ACABAMENTO CROMADO</t>
  </si>
  <si>
    <t>2.10</t>
  </si>
  <si>
    <t>ED-48533</t>
  </si>
  <si>
    <t>DIVISÓRIA EM GRANITO CINZA ANDORINHA, ESP. 3CM, INCLUSIVE INSTALAÇÃO, FERRAGENS EM LATÃO CROMADO E ACESSÓRIOS</t>
  </si>
  <si>
    <t>2.11</t>
  </si>
  <si>
    <t>ED-49603</t>
  </si>
  <si>
    <t>PORTA DE MADEIRA COMPLETA, DIMENSÃO (90X210)CM, TIPO DE ABRIR, UMA (1) FOLHA, ACABAMENTO NATURAL PARA PINTURA/ VERNIZ, TIPO PRANCHETA/SARRAFEADA, INCLUSIVE MARCO, ALIZAR E FERRAGENS, EXCLUSIVE PINTURA/VERNIZ</t>
  </si>
  <si>
    <t>2.12</t>
  </si>
  <si>
    <t>ED-49602</t>
  </si>
  <si>
    <t>PORTA DE MADEIRA COMPLETA, DIMENSÃO (80X210)CM, TIPO DE ABRIR, UMA (1) FOLHA, ACABAMENTO NATURAL PARA PINTURA/VERNIZ, TIPO PRANCHETA/SARRAFEADA, INCLUSIVE MARCO, ALIZAR E FERRAGENS, EXCLUSIVE PINTURA/VERNIZ</t>
  </si>
  <si>
    <t>2.13</t>
  </si>
  <si>
    <t>ED-49601</t>
  </si>
  <si>
    <t>PORTA DE MADEIRA COMPLETA, DIMENSÃO (70X210)CM, TIPO DE ABRIR, UMA (1) FOLHA, ACABAMENTO NATURAL PARA PINTURA/VERNIZ, TIPO PRANCHETA/SARRAFEADA, INCLUSIVE MARCO, ALIZAR E FERRAGENS, EXCLUSIVE PINTURA/VERNIZ</t>
  </si>
  <si>
    <t>2.14</t>
  </si>
  <si>
    <t>SINAPI</t>
  </si>
  <si>
    <t xml:space="preserve">PORTA EM ALUMÍNIO DE ABRIR TIPO VENEZIANA COM GUARNIÇÃO, FIXAÇÃO COM PARAFUSOS – FORNECIMENTO E INSTALAÇÃO. AF_12/2019 </t>
  </si>
  <si>
    <t>2.15</t>
  </si>
  <si>
    <t xml:space="preserve">TARJETA TIPO LIVRE/OCUPADO PARA PORTA DE BANHEIRO. AF_12/2019 </t>
  </si>
  <si>
    <t>2.16</t>
  </si>
  <si>
    <t>ED-49700</t>
  </si>
  <si>
    <t>FECHADURA TIPO INTERNA (GORGE), GRAU DE SEGURANÇA MÉDIO, DISTÂNCIA DE BROCA 40MM, ACABAMENTO COM ESPELHO CROMADO E MAÇANETA MODELO ALAVANCA EM ZAMAC, INCLUSIVE ACESSÓRIOS PARA FIXAÇÃO E DUAS (2) CHAVES</t>
  </si>
  <si>
    <t>2.17</t>
  </si>
  <si>
    <t>ED-50753</t>
  </si>
  <si>
    <t>REVESTIMENTO COM PORCELANATO APLICADO EM PISO, ACABAMENTO ESMALTADO ACETINADO, AMBIENTE INTERNO/EXTERNO, PADRÃO EXTRA, BORDA RETIFICADA, DIMENSÃO DA PEÇA (45X45)CM, ASSENTAMENTO COM ARGAMASSA INDUSTRIALIZADA, INCLUSIVE REJUNTAMENTO</t>
  </si>
  <si>
    <t>2.18</t>
  </si>
  <si>
    <t>ED-9081</t>
  </si>
  <si>
    <t>REVESTIMENTO COM CERÂMICA APLICADO EM PAREDE, ACABAMENTO ESMALTADO, AMBIENTE INTERNO/EXTERNO, PADRÃO EXTRA, DIMENSÃO DA PEÇA ATÉ 2025 CM2, PEI III, ASSENTAMENTO COM ARGAMASSA INDUSTRIALIZADA, INCLUSIVE REJUNTAMENTO</t>
  </si>
  <si>
    <t>2.19</t>
  </si>
  <si>
    <t>ED-48231</t>
  </si>
  <si>
    <t>ALVENARIA DE VEDAÇÃO COM TIJOLO CERÂMICO FURADO, ESP. 9CM, PARA REVESTIMENTO, INCLUSIVE ARGAMASSA PARA ASSENTAMENTO</t>
  </si>
  <si>
    <t>2.20</t>
  </si>
  <si>
    <t>ED-50727</t>
  </si>
  <si>
    <t>CHAPISCO COM ARGAMASSA, TRAÇO 1:3 (CIMENTO E AREIA), ESP. 5MM, APLICADO EM ALVENARIA/ESTRUTURA DE CONCRETO COM COLHER, INCLUSIVE ARGAMASSA COM PREPARO MECANIZADO</t>
  </si>
  <si>
    <t>2.21</t>
  </si>
  <si>
    <t>ED-50732</t>
  </si>
  <si>
    <t>EMBOÇO COM ARGAMASSA, TRAÇO 1:6 (CIMENTO E AREIA), ESP. 20MM, APLICAÇÃO MANUAL, INCLUSIVE ARGAMASSA COM PREPARO MECANIZADO, EXCLUSIVE CHAPISCO</t>
  </si>
  <si>
    <t>2.22</t>
  </si>
  <si>
    <t>ED-6284</t>
  </si>
  <si>
    <t>REBOCO COM ARGAMASSA, TRAÇO 1:2:8 (CIMENTO, CAL E AREIA) , ESP. 30MM, APLICAÇÃO MANUAL, INCLUSIVE ARGAMASSA COM PREPARO MECANIZADO</t>
  </si>
  <si>
    <t>2.23</t>
  </si>
  <si>
    <t>ED-49686</t>
  </si>
  <si>
    <t>FORRO EM CHAPA DE GESSO ACARTONADA, ESP. 12,5MM, COM FIXAÇÃO DO TIPO ESTRUTURADA EM PERFIL METÁLICO, EXCLUSIVE PERFIL TABICA, SANCA E MOLDURA, INCLUSIVE ACESSÓRIOS E FIXAÇÃO</t>
  </si>
  <si>
    <t>2.24</t>
  </si>
  <si>
    <t>ED-9317</t>
  </si>
  <si>
    <t>PISO EM CONCRETO PREPARADO EM OBRA COM BETONEIRA COM FCK DE 10MPA, SEM ARMAÇÃO, ACABAMENTO RÚSTICO, ESP. 5CM, INCLUSIVE FORNECIMENTO, LANÇAMENTO, ADENSAMENTO, SARRAFEAMENTO, EXCLUSIVE JUNTA DE DILATAÇÃO</t>
  </si>
  <si>
    <t>2.25</t>
  </si>
  <si>
    <t>ED-50568</t>
  </si>
  <si>
    <t>CONTRAPISO DESEMPENADO COM ARGAMASSA, TRAÇO 1:3 (CIMENTO E AREIA), ESP. 30MM, INCLUSIVE ARGAMASSA COM PREPARO MECANIZADO</t>
  </si>
  <si>
    <t>2.26</t>
  </si>
  <si>
    <t>ED-50566</t>
  </si>
  <si>
    <t>CONTRAPISO DESEMPENADO COM ARGAMASSA, TRAÇO 1:3 (CIMENTO E AREIA), ESP. 20MM, INCLUSIVE ARGAMASSA COM PREPARO MECANIZADO</t>
  </si>
  <si>
    <t>CENTRO CULTURAL</t>
  </si>
  <si>
    <t>3.1</t>
  </si>
  <si>
    <t>ED-50617</t>
  </si>
  <si>
    <t>LIMPEZA E POLIMENTO DE PISO GRANILITE/MARMORITE, EXCLUSIVE APLICAÇÃO DE RESINA</t>
  </si>
  <si>
    <t>3.2</t>
  </si>
  <si>
    <t>ORSE</t>
  </si>
  <si>
    <t>Forro acústico em placas de fibra mineral dim.1250x625x15mm, absorção sonora NRC = 0,55, reflexão luz = 0,86, marca Armstrong, ref. Georgian, ou similar, resist. fogo: classe A. Inclusive perfís metálicos</t>
  </si>
  <si>
    <t>3.3</t>
  </si>
  <si>
    <t>ED-8058</t>
  </si>
  <si>
    <t>ASSOALHO/TÁBUA CORRIDA EM MADEIRA DE LEI, LARGURA DE 10CM, INCLUSIVE ASSENTAMENTO COM COLA, EXCLUSIVE APLICAÇÃO DE VERNIZ EM PISO DE MADEIRA</t>
  </si>
  <si>
    <t>3.4</t>
  </si>
  <si>
    <t>ED-17869</t>
  </si>
  <si>
    <t>APLICAÇÃO DE VERNIZ, COM ACABAMENTO BRILHANTE, EM PISO DE MADEIRA, TIPO ASSOALHO/TÁBUA CORRIDA, DUAS (2) DEMÃOS, INCLUSIVE RASPAGEM E CALAFETAÇÃO</t>
  </si>
  <si>
    <t>3.5</t>
  </si>
  <si>
    <t>ED-7830</t>
  </si>
  <si>
    <t>SERRALHEIRO COM ENCARGOS COMPLEMENTARES</t>
  </si>
  <si>
    <t>Horas</t>
  </si>
  <si>
    <t>ED-48209</t>
  </si>
  <si>
    <t>COBERTUTA</t>
  </si>
  <si>
    <t>4.1</t>
  </si>
  <si>
    <t>ED-48429</t>
  </si>
  <si>
    <t>COBERTURA EM TELHA METÁLICA GALVANIZADA TRAPEZOIDAL, TIPO DUPLA TERMOACÚSTICA COM DUAS FACES TRAPEZOIDAIS, ESP. 0,43MM, PREENCHIMENTO EM POLIESTIRENO EXPANDIDO/ ISOPOR COM ESP. 30MM, ACABAMENTO NATURAL, INCLUSIVE ACESSÓRIOS PARA FIXAÇÃO, FORNECIMENTO E INSTALAÇÃO</t>
  </si>
  <si>
    <t>4.2</t>
  </si>
  <si>
    <t>ED-50653</t>
  </si>
  <si>
    <t>CALHA EM CHAPA GALVANIZADA, ESP. 0,8MM (GSG-22), COM DESENVOLVIMENTO DE 100CM, INCLUSIVE IÇAMENTO MANUAL VERTICAL</t>
  </si>
  <si>
    <t>PINTURA</t>
  </si>
  <si>
    <t>5.1</t>
  </si>
  <si>
    <t>ED-50505</t>
  </si>
  <si>
    <t>LIXAMENTO MANUAL EM PAREDE PARA REMOÇÃO DE TINTA</t>
  </si>
  <si>
    <t>5.2</t>
  </si>
  <si>
    <t>ED-50514</t>
  </si>
  <si>
    <t>PREPARAÇÃO PARA EMASSAMENTO OU PINTURA (LÁTEX/ ACRÍLICA) EM PAREDE, INCLUSIVE UMA (1) DEMÃO DE SELADOR ACRÍLICO</t>
  </si>
  <si>
    <t>5.3</t>
  </si>
  <si>
    <t>ED-50486</t>
  </si>
  <si>
    <t>EMASSAMENTO EM FORRO DE GESSO COM MASSA CORRIDA (PVA), UMA (1) DEMÃO, INCLUSIVE LIXAMENTO PARA PINTURA</t>
  </si>
  <si>
    <t>5.4</t>
  </si>
  <si>
    <t>ED-50478</t>
  </si>
  <si>
    <t>EMASSAMENTO EM PAREDE COM MASSA CORRIDA (PVA), DUAS (2) DEMÃOS, INCLUSIVE LIXAMENTO PARA PINTURA</t>
  </si>
  <si>
    <t>5.5</t>
  </si>
  <si>
    <t>ED-50451</t>
  </si>
  <si>
    <t>PINTURA ACRÍLICA EM PAREDE, DUAS (2) DEMÃOS, COM APLICAÇÃO MANUAL, EXCLUSIVE SELADOR ACRÍLICO E MASSA ACRÍLICA/CORRIDA (PVA)</t>
  </si>
  <si>
    <t>5.6</t>
  </si>
  <si>
    <t>ED-50526</t>
  </si>
  <si>
    <t>PINTURA COM VERNIZ SINTÉTICO MARÍTIMO EM ESQUADRIAS DE MADEIRA, DUAS (2) DEMÃOS, ACABAMENTO TIPO BRILHANTE, COM APLICAÇÃO MANUAL, INCLUSIVE PREPARAÇÃO DA SUPERFÍCIE COM LIXAMENTO</t>
  </si>
  <si>
    <t>ED-50495</t>
  </si>
  <si>
    <t>INSTALAÇÃO ELETRICA</t>
  </si>
  <si>
    <t>6.1</t>
  </si>
  <si>
    <t>CO-27472</t>
  </si>
  <si>
    <t>PROJETO EXECUTIVO LUMINOTÉCNICO</t>
  </si>
  <si>
    <t>PR A1</t>
  </si>
  <si>
    <t>6.2</t>
  </si>
  <si>
    <t>CO-27431</t>
  </si>
  <si>
    <t>PROJETO EXECUTIVO DE INSTALAÇÕES ELÉTRICAS</t>
  </si>
  <si>
    <t>6.3</t>
  </si>
  <si>
    <t>CPU</t>
  </si>
  <si>
    <t>-</t>
  </si>
  <si>
    <t>INSTALAÇÕES ELÉTRICAS E DE ILUMINAÇÃO, COM TODOS OS MATERIAIS E SERVIÇOS INCLUSOS.</t>
  </si>
  <si>
    <t>INSTALAÇÃO HIDRAULICA</t>
  </si>
  <si>
    <t>VAI PRECISAR TROCAR O PADRÃO?</t>
  </si>
  <si>
    <t>7.1</t>
  </si>
  <si>
    <t>01200</t>
  </si>
  <si>
    <t>Ponto de água fria embutido, c/material pvc rígido soldável Ø 25mm</t>
  </si>
  <si>
    <t>7.2</t>
  </si>
  <si>
    <t>ED-50022</t>
  </si>
  <si>
    <t>FORNECIMENTO E ASSENTAMENTO DE TUBO PVC RÍGIDO SOLDÁVEL, ÁGUA FRIA, DN 50 MM (1.1/2"), INCLUSIVE CONEXÕES</t>
  </si>
  <si>
    <t>7.3</t>
  </si>
  <si>
    <t>ED-49995</t>
  </si>
  <si>
    <t>REGISTRO DE GAVETA, TIPO BASE, ROSCÁVEL 1.1/2" (PARA TUBO SOLDÁVEL OU PPR DN 50MM/CPVC DN 42MM), INCLUSIVE ACABAMENTO (PADRÃO MÉDIO) E CANOPLA CROMADOS</t>
  </si>
  <si>
    <t>7.4</t>
  </si>
  <si>
    <t>ED-50007</t>
  </si>
  <si>
    <t>CAIXA SIFONADA EM PVC COM GRELHA QUADRADA150 X 150 X 50MM</t>
  </si>
  <si>
    <t>7.5</t>
  </si>
  <si>
    <t>ED-50223</t>
  </si>
  <si>
    <t>PONTO DE EMBUTIR PARA ESGOTO EM TUBO PVC RÍGIDO, PB - SÉRIE NORMAL, DN 40MM (1.1/2"), EMBUTIDO NA ALVENARIA/PISO,COM ALTURA (SAÍDA) DE 50CM DO PISO, COM DISTÂNCIA DE ATÉ CINCO (5) METROS DO RAMAL DE ESGOTO, EXCLUSIVE
ESCAVAÇÃO, INCLUSIVE CONEXÕES E FIXAÇÃO DO TUBO COM ENCHIMENTO DO RASGO NA ALVENARIA/CONCRETO COM ARGAMASSA</t>
  </si>
  <si>
    <t>7.6</t>
  </si>
  <si>
    <t>ED-50225</t>
  </si>
  <si>
    <t>PONTO DE EMBUTIR PARA ESGOTO EM TUBO PVC RÍGIDO, PBV - SÉRIE NORMAL, DN 100MM (4"), EMBUTIDO EM PISO COM DISTÂNCIA DE ATÉ CINCO (5) METROS DO RAMAL DE ESGOTO, INCLUSIVE CONEXÕES E FIXAÇÃO DO TUBO COM ENCHIMENTO
DO RASGO NO CONCRETO COM ARGAMASSA</t>
  </si>
  <si>
    <t>ACESSORIOS</t>
  </si>
  <si>
    <t xml:space="preserve"> </t>
  </si>
  <si>
    <t>8.1</t>
  </si>
  <si>
    <t>01889</t>
  </si>
  <si>
    <t xml:space="preserve">Espelho plano 4mm </t>
  </si>
  <si>
    <t>8.2</t>
  </si>
  <si>
    <t>ED-48155</t>
  </si>
  <si>
    <t>DISTRIBUIDOR/DISPENSER PARA ÁLCOOL EM GEL OU SABONETE LÍQUIDO, EM PLÁSTICO, CAPACIDADE RESERVATÓRIO 800ML, INCLUSIVE ACESSÓRIOS PARA FIXAÇÃO</t>
  </si>
  <si>
    <t>8.3</t>
  </si>
  <si>
    <t>ED-48183</t>
  </si>
  <si>
    <t>DISTRIBUIDOR/DISPENSER PARA PAPEL HIGIÊNICO EM PLÁSTICO, TIPO SOBREPOR, INCLUSIVE ACESSÓRIOS DE FIXAÇÃO</t>
  </si>
  <si>
    <t>8.4</t>
  </si>
  <si>
    <t>ED-48180</t>
  </si>
  <si>
    <t>DISTRIBUIDOR/DISPENSER PARA PORTA PAPEL TOALHA PARA INTERFOLHAS DE DUAS (2) OU TRÊS (3) DOBRAS, EM AÇO INOX, INCLUSIVE ACESSÓRIOS PARA FIXAÇÃO</t>
  </si>
  <si>
    <t>8.5</t>
  </si>
  <si>
    <t>ED-50635</t>
  </si>
  <si>
    <t>PLACA DE ALUMÍNIO FUNDIDO, DIMENSÃO (85X50)CM, PARA INAUGURAÇÃO, INCLUSIVE FIXAÇÃO</t>
  </si>
  <si>
    <t xml:space="preserve">LIMPEZA FINAL </t>
  </si>
  <si>
    <t>9.1</t>
  </si>
  <si>
    <t>ED-50266</t>
  </si>
  <si>
    <t>LIMPEZA FINAL PARA ENTREGA DA OBRA</t>
  </si>
  <si>
    <t>TOTAL GERAL DA OBRA</t>
  </si>
  <si>
    <t>_________________________________________</t>
  </si>
  <si>
    <t>__________________________________________________</t>
  </si>
  <si>
    <t>CAMILLA TAVARES MURTA ALVES</t>
  </si>
  <si>
    <t>ARQUITETA E URBANISTA</t>
  </si>
  <si>
    <t>CNPJ:18.803.072/0001-32</t>
  </si>
  <si>
    <t>CAU: A259887-6</t>
  </si>
  <si>
    <t>MEMÓRIA DE CÁLCULO</t>
  </si>
  <si>
    <t>MEMÓRIA/FÓRMULA</t>
  </si>
  <si>
    <t>1 UNIDADE</t>
  </si>
  <si>
    <r>
      <t xml:space="preserve">(AREA RETIRADA DO CAD)
BANHEIRO FEMININO: </t>
    </r>
    <r>
      <rPr>
        <b/>
        <sz val="10"/>
        <rFont val="Calibri"/>
        <family val="2"/>
        <scheme val="minor"/>
      </rPr>
      <t xml:space="preserve">10,38m²
</t>
    </r>
    <r>
      <rPr>
        <sz val="10"/>
        <rFont val="Calibri"/>
        <family val="2"/>
        <scheme val="minor"/>
      </rPr>
      <t>BANHEIRO MASCULINO:</t>
    </r>
    <r>
      <rPr>
        <b/>
        <sz val="10"/>
        <rFont val="Calibri"/>
        <family val="2"/>
        <scheme val="minor"/>
      </rPr>
      <t xml:space="preserve"> 9,74m² 
</t>
    </r>
    <r>
      <rPr>
        <sz val="10"/>
        <rFont val="Calibri"/>
        <family val="2"/>
        <scheme val="minor"/>
      </rPr>
      <t>CIRCULAÇÃO BANHEIROS: 2,11m² x 2 und =</t>
    </r>
    <r>
      <rPr>
        <b/>
        <sz val="10"/>
        <rFont val="Calibri"/>
        <family val="2"/>
        <scheme val="minor"/>
      </rPr>
      <t xml:space="preserve"> 4,22m²
</t>
    </r>
    <r>
      <rPr>
        <sz val="10"/>
        <rFont val="Calibri"/>
        <family val="2"/>
        <scheme val="minor"/>
      </rPr>
      <t>CAMARIM FEMININO</t>
    </r>
    <r>
      <rPr>
        <b/>
        <sz val="10"/>
        <rFont val="Calibri"/>
        <family val="2"/>
        <scheme val="minor"/>
      </rPr>
      <t xml:space="preserve"> = 23,29m²
</t>
    </r>
    <r>
      <rPr>
        <sz val="10"/>
        <rFont val="Calibri"/>
        <family val="2"/>
        <scheme val="minor"/>
      </rPr>
      <t>CAMARIM MASCULINO</t>
    </r>
    <r>
      <rPr>
        <b/>
        <sz val="10"/>
        <rFont val="Calibri"/>
        <family val="2"/>
        <scheme val="minor"/>
      </rPr>
      <t xml:space="preserve"> = 23,29m²
</t>
    </r>
    <r>
      <rPr>
        <sz val="10"/>
        <rFont val="Calibri"/>
        <family val="2"/>
        <scheme val="minor"/>
      </rPr>
      <t>PAREDE BANHEIRO FEMININO: 3,01m + 2,86m + 3,01m + 2,86m =</t>
    </r>
    <r>
      <rPr>
        <b/>
        <sz val="10"/>
        <rFont val="Calibri"/>
        <family val="2"/>
        <scheme val="minor"/>
      </rPr>
      <t xml:space="preserve"> 11,74m x 2,34m = 27,47m² </t>
    </r>
    <r>
      <rPr>
        <sz val="10"/>
        <rFont val="Calibri"/>
        <family val="2"/>
        <scheme val="minor"/>
      </rPr>
      <t>- 0,70m x 2,10m =</t>
    </r>
    <r>
      <rPr>
        <b/>
        <sz val="10"/>
        <rFont val="Calibri"/>
        <family val="2"/>
        <scheme val="minor"/>
      </rPr>
      <t xml:space="preserve"> 1,47m² </t>
    </r>
    <r>
      <rPr>
        <sz val="10"/>
        <rFont val="Calibri"/>
        <family val="2"/>
        <scheme val="minor"/>
      </rPr>
      <t>- 0,82m x 0,95m =</t>
    </r>
    <r>
      <rPr>
        <b/>
        <sz val="10"/>
        <rFont val="Calibri"/>
        <family val="2"/>
        <scheme val="minor"/>
      </rPr>
      <t xml:space="preserve"> 0,78m² = 25,22m² </t>
    </r>
    <r>
      <rPr>
        <sz val="10"/>
        <rFont val="Calibri"/>
        <family val="2"/>
        <scheme val="minor"/>
      </rPr>
      <t>+ 1,56m + 0,70m + 0,69m + 1,09m + 1,09m =</t>
    </r>
    <r>
      <rPr>
        <b/>
        <sz val="10"/>
        <rFont val="Calibri"/>
        <family val="2"/>
        <scheme val="minor"/>
      </rPr>
      <t xml:space="preserve">  5,13m</t>
    </r>
    <r>
      <rPr>
        <sz val="10"/>
        <rFont val="Calibri"/>
        <family val="2"/>
        <scheme val="minor"/>
      </rPr>
      <t xml:space="preserve"> x 2,08m</t>
    </r>
    <r>
      <rPr>
        <b/>
        <sz val="10"/>
        <rFont val="Calibri"/>
        <family val="2"/>
        <scheme val="minor"/>
      </rPr>
      <t xml:space="preserve"> = 10,67 = 35,89m² 
</t>
    </r>
    <r>
      <rPr>
        <sz val="10"/>
        <rFont val="Calibri"/>
        <family val="2"/>
        <scheme val="minor"/>
      </rPr>
      <t xml:space="preserve">PAREDE BANHEIRO MASCULINO: 2,83m + 2,86m + 2,83m + 2,86m = 11,38m x 2,34m = </t>
    </r>
    <r>
      <rPr>
        <b/>
        <sz val="10"/>
        <rFont val="Calibri"/>
        <family val="2"/>
        <scheme val="minor"/>
      </rPr>
      <t>26,63m²</t>
    </r>
    <r>
      <rPr>
        <sz val="10"/>
        <rFont val="Calibri"/>
        <family val="2"/>
        <scheme val="minor"/>
      </rPr>
      <t xml:space="preserve"> - 0,70m x 2,10m = </t>
    </r>
    <r>
      <rPr>
        <b/>
        <sz val="10"/>
        <rFont val="Calibri"/>
        <family val="2"/>
        <scheme val="minor"/>
      </rPr>
      <t>1,47m²</t>
    </r>
    <r>
      <rPr>
        <sz val="10"/>
        <rFont val="Calibri"/>
        <family val="2"/>
        <scheme val="minor"/>
      </rPr>
      <t xml:space="preserve"> - 0,82m x 0,95m = </t>
    </r>
    <r>
      <rPr>
        <b/>
        <sz val="10"/>
        <rFont val="Calibri"/>
        <family val="2"/>
        <scheme val="minor"/>
      </rPr>
      <t xml:space="preserve">0,78m² </t>
    </r>
    <r>
      <rPr>
        <sz val="10"/>
        <rFont val="Calibri"/>
        <family val="2"/>
        <scheme val="minor"/>
      </rPr>
      <t>- 1,18m x 1,22m =</t>
    </r>
    <r>
      <rPr>
        <b/>
        <sz val="10"/>
        <rFont val="Calibri"/>
        <family val="2"/>
        <scheme val="minor"/>
      </rPr>
      <t xml:space="preserve"> 1,44m²</t>
    </r>
    <r>
      <rPr>
        <sz val="10"/>
        <rFont val="Calibri"/>
        <family val="2"/>
        <scheme val="minor"/>
      </rPr>
      <t xml:space="preserve"> = </t>
    </r>
    <r>
      <rPr>
        <b/>
        <sz val="10"/>
        <rFont val="Calibri"/>
        <family val="2"/>
        <scheme val="minor"/>
      </rPr>
      <t>22,94m²</t>
    </r>
    <r>
      <rPr>
        <sz val="10"/>
        <rFont val="Calibri"/>
        <family val="2"/>
        <scheme val="minor"/>
      </rPr>
      <t xml:space="preserve"> + 1,56m + 0,70m + 0,69m + 1,09m + 1,09m =  5,13m x 2,08m = </t>
    </r>
    <r>
      <rPr>
        <b/>
        <sz val="10"/>
        <rFont val="Calibri"/>
        <family val="2"/>
        <scheme val="minor"/>
      </rPr>
      <t xml:space="preserve">10,67 =   33,61m² 
</t>
    </r>
    <r>
      <rPr>
        <sz val="10"/>
        <rFont val="Calibri"/>
        <family val="2"/>
        <scheme val="minor"/>
      </rPr>
      <t xml:space="preserve">CIRCULAÇÃO BANHEIROS: 2,83m + 0,70m = </t>
    </r>
    <r>
      <rPr>
        <b/>
        <sz val="10"/>
        <rFont val="Calibri"/>
        <family val="2"/>
        <scheme val="minor"/>
      </rPr>
      <t xml:space="preserve">3,53m </t>
    </r>
    <r>
      <rPr>
        <sz val="10"/>
        <rFont val="Calibri"/>
        <family val="2"/>
        <scheme val="minor"/>
      </rPr>
      <t>x 2,54m =</t>
    </r>
    <r>
      <rPr>
        <b/>
        <sz val="10"/>
        <rFont val="Calibri"/>
        <family val="2"/>
        <scheme val="minor"/>
      </rPr>
      <t xml:space="preserve"> 8,97m² </t>
    </r>
    <r>
      <rPr>
        <sz val="10"/>
        <rFont val="Calibri"/>
        <family val="2"/>
        <scheme val="minor"/>
      </rPr>
      <t xml:space="preserve">- 0,70m x 2,10m = </t>
    </r>
    <r>
      <rPr>
        <b/>
        <sz val="10"/>
        <rFont val="Calibri"/>
        <family val="2"/>
        <scheme val="minor"/>
      </rPr>
      <t xml:space="preserve">1,47m² </t>
    </r>
    <r>
      <rPr>
        <sz val="10"/>
        <rFont val="Calibri"/>
        <family val="2"/>
        <scheme val="minor"/>
      </rPr>
      <t>- 0,75m x 2,00m =</t>
    </r>
    <r>
      <rPr>
        <b/>
        <sz val="10"/>
        <rFont val="Calibri"/>
        <family val="2"/>
        <scheme val="minor"/>
      </rPr>
      <t xml:space="preserve"> 1,50m² = 6,00m² x 2 und = 12,00m² 
</t>
    </r>
    <r>
      <rPr>
        <sz val="10"/>
        <rFont val="Calibri"/>
        <family val="2"/>
        <scheme val="minor"/>
      </rPr>
      <t>BANHEIRO CAMARIM FEMININO = 1,25m + 1,25m + 1,35m + 1,35m =</t>
    </r>
    <r>
      <rPr>
        <b/>
        <sz val="10"/>
        <rFont val="Calibri"/>
        <family val="2"/>
        <scheme val="minor"/>
      </rPr>
      <t xml:space="preserve"> 5,20m </t>
    </r>
    <r>
      <rPr>
        <sz val="10"/>
        <rFont val="Calibri"/>
        <family val="2"/>
        <scheme val="minor"/>
      </rPr>
      <t>x 1,53m =</t>
    </r>
    <r>
      <rPr>
        <b/>
        <sz val="10"/>
        <rFont val="Calibri"/>
        <family val="2"/>
        <scheme val="minor"/>
      </rPr>
      <t xml:space="preserve"> 7,96m² </t>
    </r>
    <r>
      <rPr>
        <sz val="10"/>
        <rFont val="Calibri"/>
        <family val="2"/>
        <scheme val="minor"/>
      </rPr>
      <t>- 0,60m x 2,10m =</t>
    </r>
    <r>
      <rPr>
        <b/>
        <sz val="10"/>
        <rFont val="Calibri"/>
        <family val="2"/>
        <scheme val="minor"/>
      </rPr>
      <t xml:space="preserve"> 1,26m² </t>
    </r>
    <r>
      <rPr>
        <sz val="10"/>
        <rFont val="Calibri"/>
        <family val="2"/>
        <scheme val="minor"/>
      </rPr>
      <t xml:space="preserve">- 0,80m x 1,08m = </t>
    </r>
    <r>
      <rPr>
        <b/>
        <sz val="10"/>
        <rFont val="Calibri"/>
        <family val="2"/>
        <scheme val="minor"/>
      </rPr>
      <t xml:space="preserve">0,86m² </t>
    </r>
    <r>
      <rPr>
        <sz val="10"/>
        <rFont val="Calibri"/>
        <family val="2"/>
        <scheme val="minor"/>
      </rPr>
      <t>=</t>
    </r>
    <r>
      <rPr>
        <b/>
        <sz val="10"/>
        <rFont val="Calibri"/>
        <family val="2"/>
        <scheme val="minor"/>
      </rPr>
      <t xml:space="preserve"> 5,84m²
</t>
    </r>
    <r>
      <rPr>
        <sz val="10"/>
        <rFont val="Calibri"/>
        <family val="2"/>
        <scheme val="minor"/>
      </rPr>
      <t>BANHEIRO CAMARIM FEMININO = 1,25m + 1,25m + 1,35m + 1,35m =</t>
    </r>
    <r>
      <rPr>
        <b/>
        <sz val="10"/>
        <rFont val="Calibri"/>
        <family val="2"/>
        <scheme val="minor"/>
      </rPr>
      <t xml:space="preserve"> 5,20m </t>
    </r>
    <r>
      <rPr>
        <sz val="10"/>
        <rFont val="Calibri"/>
        <family val="2"/>
        <scheme val="minor"/>
      </rPr>
      <t xml:space="preserve">x 1,53m = </t>
    </r>
    <r>
      <rPr>
        <b/>
        <sz val="10"/>
        <rFont val="Calibri"/>
        <family val="2"/>
        <scheme val="minor"/>
      </rPr>
      <t xml:space="preserve">7,96m² </t>
    </r>
    <r>
      <rPr>
        <sz val="10"/>
        <rFont val="Calibri"/>
        <family val="2"/>
        <scheme val="minor"/>
      </rPr>
      <t>- 0,60m x 2,10m =</t>
    </r>
    <r>
      <rPr>
        <b/>
        <sz val="10"/>
        <rFont val="Calibri"/>
        <family val="2"/>
        <scheme val="minor"/>
      </rPr>
      <t xml:space="preserve"> 1,26m² </t>
    </r>
    <r>
      <rPr>
        <sz val="10"/>
        <rFont val="Calibri"/>
        <family val="2"/>
        <scheme val="minor"/>
      </rPr>
      <t xml:space="preserve">- 0,80m x 1,08m = </t>
    </r>
    <r>
      <rPr>
        <b/>
        <sz val="10"/>
        <rFont val="Calibri"/>
        <family val="2"/>
        <scheme val="minor"/>
      </rPr>
      <t>0,86m² = 5,84m²
TOTAL: 164,10m²</t>
    </r>
  </si>
  <si>
    <r>
      <t xml:space="preserve">BANHEIRO FEMININO: 0,70m x 2,10m = </t>
    </r>
    <r>
      <rPr>
        <b/>
        <sz val="10"/>
        <rFont val="Calibri"/>
        <family val="2"/>
        <scheme val="minor"/>
      </rPr>
      <t>1,47m²</t>
    </r>
    <r>
      <rPr>
        <sz val="10"/>
        <rFont val="Calibri"/>
        <family val="2"/>
        <scheme val="minor"/>
      </rPr>
      <t xml:space="preserve"> + 0,60m x 2,08m = 1,25m² x 2 und = </t>
    </r>
    <r>
      <rPr>
        <b/>
        <sz val="10"/>
        <rFont val="Calibri"/>
        <family val="2"/>
        <scheme val="minor"/>
      </rPr>
      <t>2,50m²</t>
    </r>
    <r>
      <rPr>
        <sz val="10"/>
        <rFont val="Calibri"/>
        <family val="2"/>
        <scheme val="minor"/>
      </rPr>
      <t xml:space="preserve">  = </t>
    </r>
    <r>
      <rPr>
        <b/>
        <sz val="10"/>
        <rFont val="Calibri"/>
        <family val="2"/>
        <scheme val="minor"/>
      </rPr>
      <t>3,97m²</t>
    </r>
    <r>
      <rPr>
        <sz val="10"/>
        <rFont val="Calibri"/>
        <family val="2"/>
        <scheme val="minor"/>
      </rPr>
      <t xml:space="preserve">
BANHEIRO MASCULINO: 0,70m x 2,10m = </t>
    </r>
    <r>
      <rPr>
        <b/>
        <sz val="10"/>
        <rFont val="Calibri"/>
        <family val="2"/>
        <scheme val="minor"/>
      </rPr>
      <t>1,47m²</t>
    </r>
    <r>
      <rPr>
        <sz val="10"/>
        <rFont val="Calibri"/>
        <family val="2"/>
        <scheme val="minor"/>
      </rPr>
      <t xml:space="preserve"> + 0,60m x 2,08m = 1,25m² x 2 und = 2,50m²  = </t>
    </r>
    <r>
      <rPr>
        <b/>
        <sz val="10"/>
        <rFont val="Calibri"/>
        <family val="2"/>
        <scheme val="minor"/>
      </rPr>
      <t xml:space="preserve">3,97m² </t>
    </r>
    <r>
      <rPr>
        <sz val="10"/>
        <rFont val="Calibri"/>
        <family val="2"/>
        <scheme val="minor"/>
      </rPr>
      <t xml:space="preserve"> 
CAMARIM FEMININO: 0,60m x 2,10m = 1,26m² x 2 und = </t>
    </r>
    <r>
      <rPr>
        <b/>
        <sz val="10"/>
        <rFont val="Calibri"/>
        <family val="2"/>
        <scheme val="minor"/>
      </rPr>
      <t>2,52m²</t>
    </r>
    <r>
      <rPr>
        <sz val="10"/>
        <rFont val="Calibri"/>
        <family val="2"/>
        <scheme val="minor"/>
      </rPr>
      <t xml:space="preserve">
CAMARIM MASCULINO: 0,60m x 2,10m = 1,26m² x 2 und = </t>
    </r>
    <r>
      <rPr>
        <b/>
        <sz val="10"/>
        <rFont val="Calibri"/>
        <family val="2"/>
        <scheme val="minor"/>
      </rPr>
      <t xml:space="preserve">2,52m²
TOTAL = 12,98m² </t>
    </r>
  </si>
  <si>
    <r>
      <t xml:space="preserve">BANHEIRO FEMININO: 3 unidades 
BANHEIRO MASCULINO: 3 unidades
CAMARIM FEMININO: 2 unidades
CAMARIM MASCULINO: 2 unidades
</t>
    </r>
    <r>
      <rPr>
        <b/>
        <sz val="10"/>
        <rFont val="Calibri"/>
        <family val="2"/>
        <scheme val="minor"/>
      </rPr>
      <t>TOTAL: 10 unidades</t>
    </r>
  </si>
  <si>
    <r>
      <t xml:space="preserve">PAREDE BANHEIRO FEMININO = 0,90m x 2,10m = </t>
    </r>
    <r>
      <rPr>
        <b/>
        <sz val="10"/>
        <rFont val="Calibri"/>
        <family val="2"/>
        <scheme val="minor"/>
      </rPr>
      <t>1,89m²</t>
    </r>
    <r>
      <rPr>
        <sz val="10"/>
        <rFont val="Calibri"/>
        <family val="2"/>
        <scheme val="minor"/>
      </rPr>
      <t xml:space="preserve"> + 3,01m x 2,54m = 7,65m² - 0,70m x 2,10m = 1,47m²</t>
    </r>
    <r>
      <rPr>
        <b/>
        <sz val="10"/>
        <rFont val="Calibri"/>
        <family val="2"/>
        <scheme val="minor"/>
      </rPr>
      <t xml:space="preserve"> = 6,18m² </t>
    </r>
    <r>
      <rPr>
        <sz val="10"/>
        <rFont val="Calibri"/>
        <family val="2"/>
        <scheme val="minor"/>
      </rPr>
      <t xml:space="preserve">+ 1,56m + 1,09m = 2,65m x 2,08m = </t>
    </r>
    <r>
      <rPr>
        <b/>
        <sz val="10"/>
        <rFont val="Calibri"/>
        <family val="2"/>
        <scheme val="minor"/>
      </rPr>
      <t>5,51m²</t>
    </r>
    <r>
      <rPr>
        <sz val="10"/>
        <rFont val="Calibri"/>
        <family val="2"/>
        <scheme val="minor"/>
      </rPr>
      <t xml:space="preserve">  = </t>
    </r>
    <r>
      <rPr>
        <b/>
        <sz val="10"/>
        <rFont val="Calibri"/>
        <family val="2"/>
        <scheme val="minor"/>
      </rPr>
      <t xml:space="preserve">13,58m²
</t>
    </r>
    <r>
      <rPr>
        <sz val="10"/>
        <rFont val="Calibri"/>
        <family val="2"/>
        <scheme val="minor"/>
      </rPr>
      <t xml:space="preserve">PAREDE BANHEIRO MASCULINO = 0,90m x 2,10m = </t>
    </r>
    <r>
      <rPr>
        <b/>
        <sz val="10"/>
        <rFont val="Calibri"/>
        <family val="2"/>
        <scheme val="minor"/>
      </rPr>
      <t xml:space="preserve">1,89m² </t>
    </r>
    <r>
      <rPr>
        <sz val="10"/>
        <rFont val="Calibri"/>
        <family val="2"/>
        <scheme val="minor"/>
      </rPr>
      <t xml:space="preserve">+ 2,83m x 2,54m = 7,19m² - 0,70m x 2,10m = 1,47m² = </t>
    </r>
    <r>
      <rPr>
        <b/>
        <sz val="10"/>
        <rFont val="Calibri"/>
        <family val="2"/>
        <scheme val="minor"/>
      </rPr>
      <t xml:space="preserve">5,72m² </t>
    </r>
    <r>
      <rPr>
        <sz val="10"/>
        <rFont val="Calibri"/>
        <family val="2"/>
        <scheme val="minor"/>
      </rPr>
      <t xml:space="preserve">+ 1,56m + 1,09m = 2,65m x 2,08m = </t>
    </r>
    <r>
      <rPr>
        <b/>
        <sz val="10"/>
        <rFont val="Calibri"/>
        <family val="2"/>
        <scheme val="minor"/>
      </rPr>
      <t xml:space="preserve">5,51m² = 13,12m²
</t>
    </r>
    <r>
      <rPr>
        <sz val="10"/>
        <rFont val="Calibri"/>
        <family val="2"/>
        <scheme val="minor"/>
      </rPr>
      <t xml:space="preserve">CAMARIM FEMININO = 0,20m x 2,10m = </t>
    </r>
    <r>
      <rPr>
        <b/>
        <sz val="10"/>
        <rFont val="Calibri"/>
        <family val="2"/>
        <scheme val="minor"/>
      </rPr>
      <t xml:space="preserve">0,42m² 
</t>
    </r>
    <r>
      <rPr>
        <sz val="10"/>
        <rFont val="Calibri"/>
        <family val="2"/>
        <scheme val="minor"/>
      </rPr>
      <t>CAMARIM MASCULINO = 0,20m x 2,10m =</t>
    </r>
    <r>
      <rPr>
        <b/>
        <sz val="10"/>
        <rFont val="Calibri"/>
        <family val="2"/>
        <scheme val="minor"/>
      </rPr>
      <t xml:space="preserve"> 0,42m² 
</t>
    </r>
    <r>
      <rPr>
        <sz val="10"/>
        <rFont val="Calibri"/>
        <family val="2"/>
        <scheme val="minor"/>
      </rPr>
      <t>BANHEIRO CAMARIM FEMININO = 0,10m x 2,10m =</t>
    </r>
    <r>
      <rPr>
        <b/>
        <sz val="10"/>
        <rFont val="Calibri"/>
        <family val="2"/>
        <scheme val="minor"/>
      </rPr>
      <t xml:space="preserve"> 0,21m²
</t>
    </r>
    <r>
      <rPr>
        <sz val="10"/>
        <rFont val="Calibri"/>
        <family val="2"/>
        <scheme val="minor"/>
      </rPr>
      <t xml:space="preserve">BANHEIRO CAMARIM FEMININO = 0,10m x 2,10m = </t>
    </r>
    <r>
      <rPr>
        <b/>
        <sz val="10"/>
        <rFont val="Calibri"/>
        <family val="2"/>
        <scheme val="minor"/>
      </rPr>
      <t>0,21m²
TOTAL = 27,96m²</t>
    </r>
  </si>
  <si>
    <r>
      <t xml:space="preserve">BANHEIRO FEMININO: 3 unidades
BANHEIRO MASCULINO: 5 unidades 
CAMARIM FEMININO: 2 unidades 
CAMARIM MASCULINO: 2 unidades 
</t>
    </r>
    <r>
      <rPr>
        <b/>
        <sz val="10"/>
        <rFont val="Calibri"/>
        <family val="2"/>
        <scheme val="minor"/>
      </rPr>
      <t>TOTAL: 12 unidades</t>
    </r>
  </si>
  <si>
    <r>
      <t xml:space="preserve">(AREA RETIRADA DO CAD) 
PALCO: </t>
    </r>
    <r>
      <rPr>
        <b/>
        <sz val="10"/>
        <rFont val="Calibri"/>
        <family val="2"/>
        <scheme val="minor"/>
      </rPr>
      <t>132,76m²</t>
    </r>
  </si>
  <si>
    <t>113 unidades</t>
  </si>
  <si>
    <t>10 unidades</t>
  </si>
  <si>
    <r>
      <t xml:space="preserve">(AREA RETIRADA DO CAD)
AUDITÓRIO: 534,42m²
FOYER: 75,82m²
CAMARIM FEMININO: 23,29m²
BANHEIRO CAMARIM FEMININO: 1,69m²
CAMARIM MASCULINO: 23,29m²
BANHEIRO CAMARIM MASCULINO: 1,69m²
</t>
    </r>
    <r>
      <rPr>
        <b/>
        <sz val="10"/>
        <rFont val="Calibri"/>
        <family val="2"/>
        <scheme val="minor"/>
      </rPr>
      <t>TOTAL: 660,20m²</t>
    </r>
  </si>
  <si>
    <r>
      <t xml:space="preserve">BANHEIRO FEMININO E MASCULINO = </t>
    </r>
    <r>
      <rPr>
        <b/>
        <sz val="10"/>
        <rFont val="Calibri"/>
        <family val="2"/>
        <scheme val="minor"/>
      </rPr>
      <t>2 UNIDADES</t>
    </r>
  </si>
  <si>
    <r>
      <t>BANHEIRO FEMININO =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2 UNIDADE                                        
BANHEIRO CAMARIM FEMININO = 1 UNIDADE
BANHEIRO CAMARIM MASCULINO = 1 UNIDADE
</t>
    </r>
    <r>
      <rPr>
        <b/>
        <sz val="10"/>
        <rFont val="Calibri"/>
        <family val="2"/>
        <scheme val="minor"/>
      </rPr>
      <t>TOTAL = 4 UNIDADES</t>
    </r>
  </si>
  <si>
    <r>
      <t xml:space="preserve">BANHEIRO MASCULINO = </t>
    </r>
    <r>
      <rPr>
        <b/>
        <sz val="10"/>
        <rFont val="Calibri"/>
        <family val="2"/>
        <scheme val="minor"/>
      </rPr>
      <t>3 UNIDADES</t>
    </r>
  </si>
  <si>
    <r>
      <t xml:space="preserve">BANHEIRO FEMININO = 3 UNIDADES                                                                             BANHEIRO MASCULINO = 3 UNIDADES      
CAMARIM FEMININO = 1 UNIDADE
CAMARIM MASCULINO = 1 UNIDADE                                                                         
</t>
    </r>
    <r>
      <rPr>
        <b/>
        <sz val="10"/>
        <rFont val="Calibri"/>
        <family val="2"/>
        <scheme val="minor"/>
      </rPr>
      <t>TOTAL = 8 UNIDADES</t>
    </r>
  </si>
  <si>
    <r>
      <t xml:space="preserve">BANHEIRO FEMININO = 2,60m x 0,50m = </t>
    </r>
    <r>
      <rPr>
        <b/>
        <sz val="10"/>
        <rFont val="Calibri"/>
        <family val="2"/>
        <scheme val="minor"/>
      </rPr>
      <t xml:space="preserve">1,30m²
</t>
    </r>
    <r>
      <rPr>
        <sz val="10"/>
        <rFont val="Calibri"/>
        <family val="2"/>
        <scheme val="minor"/>
      </rPr>
      <t xml:space="preserve">BANHEIRO MASCULINO =  2,60m x 0,45m = </t>
    </r>
    <r>
      <rPr>
        <b/>
        <sz val="10"/>
        <rFont val="Calibri"/>
        <family val="2"/>
        <scheme val="minor"/>
      </rPr>
      <t xml:space="preserve">1,17m² 
</t>
    </r>
    <r>
      <rPr>
        <sz val="10"/>
        <rFont val="Calibri"/>
        <family val="2"/>
        <scheme val="minor"/>
      </rPr>
      <t>CAMARIM FEMININO = 0,50m x 0,70m =</t>
    </r>
    <r>
      <rPr>
        <b/>
        <sz val="10"/>
        <rFont val="Calibri"/>
        <family val="2"/>
        <scheme val="minor"/>
      </rPr>
      <t xml:space="preserve"> 0,35m²
</t>
    </r>
    <r>
      <rPr>
        <sz val="10"/>
        <rFont val="Calibri"/>
        <family val="2"/>
        <scheme val="minor"/>
      </rPr>
      <t>CAMARIM FEMININO = 0,50m x 0,70m =</t>
    </r>
    <r>
      <rPr>
        <b/>
        <sz val="10"/>
        <rFont val="Calibri"/>
        <family val="2"/>
        <scheme val="minor"/>
      </rPr>
      <t xml:space="preserve"> 0,35m²                        
TOTAL = 3,17m²</t>
    </r>
  </si>
  <si>
    <t>meio fio fora da praça?</t>
  </si>
  <si>
    <r>
      <t>BANHEIRO FEMININO = 2,60m x 0,10m =</t>
    </r>
    <r>
      <rPr>
        <b/>
        <sz val="10"/>
        <rFont val="Calibri"/>
        <family val="2"/>
        <scheme val="minor"/>
      </rPr>
      <t xml:space="preserve"> 0,26m²</t>
    </r>
    <r>
      <rPr>
        <sz val="10"/>
        <rFont val="Calibri"/>
        <family val="2"/>
        <scheme val="minor"/>
      </rPr>
      <t xml:space="preserve"> + 0,50m x 0,10m = </t>
    </r>
    <r>
      <rPr>
        <b/>
        <sz val="10"/>
        <rFont val="Calibri"/>
        <family val="2"/>
        <scheme val="minor"/>
      </rPr>
      <t xml:space="preserve">0,05m² = 0,31m² </t>
    </r>
    <r>
      <rPr>
        <sz val="10"/>
        <rFont val="Calibri"/>
        <family val="2"/>
        <scheme val="minor"/>
      </rPr>
      <t xml:space="preserve">
BANHEIRO  MASCULINO = 2,60m x 0,10m = </t>
    </r>
    <r>
      <rPr>
        <b/>
        <sz val="10"/>
        <rFont val="Calibri"/>
        <family val="2"/>
        <scheme val="minor"/>
      </rPr>
      <t xml:space="preserve">0,26m </t>
    </r>
    <r>
      <rPr>
        <sz val="10"/>
        <rFont val="Calibri"/>
        <family val="2"/>
        <scheme val="minor"/>
      </rPr>
      <t>+ 0,45m x 0,10m =</t>
    </r>
    <r>
      <rPr>
        <b/>
        <sz val="10"/>
        <rFont val="Calibri"/>
        <family val="2"/>
        <scheme val="minor"/>
      </rPr>
      <t xml:space="preserve"> 0,05m² = 0,31m²
</t>
    </r>
    <r>
      <rPr>
        <sz val="10"/>
        <rFont val="Calibri"/>
        <family val="2"/>
        <scheme val="minor"/>
      </rPr>
      <t xml:space="preserve">CAMARIM FEMININO = 0,50m x 0,10m </t>
    </r>
    <r>
      <rPr>
        <b/>
        <sz val="10"/>
        <rFont val="Calibri"/>
        <family val="2"/>
        <scheme val="minor"/>
      </rPr>
      <t xml:space="preserve">= 0,05m² </t>
    </r>
    <r>
      <rPr>
        <sz val="10"/>
        <rFont val="Calibri"/>
        <family val="2"/>
        <scheme val="minor"/>
      </rPr>
      <t xml:space="preserve">+ 0,70m x 0,10m = </t>
    </r>
    <r>
      <rPr>
        <b/>
        <sz val="10"/>
        <rFont val="Calibri"/>
        <family val="2"/>
        <scheme val="minor"/>
      </rPr>
      <t xml:space="preserve">0,07m² = 0,12m² 
</t>
    </r>
    <r>
      <rPr>
        <sz val="10"/>
        <rFont val="Calibri"/>
        <family val="2"/>
        <scheme val="minor"/>
      </rPr>
      <t>CAMARIM FEMININO = 0,50m x 0,10m =</t>
    </r>
    <r>
      <rPr>
        <b/>
        <sz val="10"/>
        <rFont val="Calibri"/>
        <family val="2"/>
        <scheme val="minor"/>
      </rPr>
      <t xml:space="preserve"> 0,05m² </t>
    </r>
    <r>
      <rPr>
        <sz val="10"/>
        <rFont val="Calibri"/>
        <family val="2"/>
        <scheme val="minor"/>
      </rPr>
      <t>+ 0,70m x 0,10m =</t>
    </r>
    <r>
      <rPr>
        <b/>
        <sz val="10"/>
        <rFont val="Calibri"/>
        <family val="2"/>
        <scheme val="minor"/>
      </rPr>
      <t xml:space="preserve"> 0,07m² = 0,12m²   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TOTAL = 0,86m²</t>
    </r>
  </si>
  <si>
    <r>
      <t xml:space="preserve">BANHEIRO FEMININO = 2,60m x 0,10m = </t>
    </r>
    <r>
      <rPr>
        <b/>
        <sz val="10"/>
        <rFont val="Calibri"/>
        <family val="2"/>
        <scheme val="minor"/>
      </rPr>
      <t>0,26m²</t>
    </r>
    <r>
      <rPr>
        <sz val="10"/>
        <rFont val="Calibri"/>
        <family val="2"/>
        <scheme val="minor"/>
      </rPr>
      <t xml:space="preserve"> + 0,50m x 0,10m = </t>
    </r>
    <r>
      <rPr>
        <b/>
        <sz val="10"/>
        <rFont val="Calibri"/>
        <family val="2"/>
        <scheme val="minor"/>
      </rPr>
      <t xml:space="preserve">0,05m² = 0,31m² </t>
    </r>
    <r>
      <rPr>
        <sz val="10"/>
        <rFont val="Calibri"/>
        <family val="2"/>
        <scheme val="minor"/>
      </rPr>
      <t xml:space="preserve">
BANHEIRO  MASCULINO = 2,60m x 0,10m = </t>
    </r>
    <r>
      <rPr>
        <b/>
        <sz val="10"/>
        <rFont val="Calibri"/>
        <family val="2"/>
        <scheme val="minor"/>
      </rPr>
      <t>0,26m</t>
    </r>
    <r>
      <rPr>
        <sz val="10"/>
        <rFont val="Calibri"/>
        <family val="2"/>
        <scheme val="minor"/>
      </rPr>
      <t xml:space="preserve"> + 0,45m x 0,10m = </t>
    </r>
    <r>
      <rPr>
        <b/>
        <sz val="10"/>
        <rFont val="Calibri"/>
        <family val="2"/>
        <scheme val="minor"/>
      </rPr>
      <t>0,05m² = 0,31m²</t>
    </r>
    <r>
      <rPr>
        <sz val="10"/>
        <rFont val="Calibri"/>
        <family val="2"/>
        <scheme val="minor"/>
      </rPr>
      <t xml:space="preserve">
CAMARIM FEMININO = 0,50m x 0,10m = </t>
    </r>
    <r>
      <rPr>
        <b/>
        <sz val="10"/>
        <rFont val="Calibri"/>
        <family val="2"/>
        <scheme val="minor"/>
      </rPr>
      <t xml:space="preserve">0,05m² </t>
    </r>
    <r>
      <rPr>
        <sz val="10"/>
        <rFont val="Calibri"/>
        <family val="2"/>
        <scheme val="minor"/>
      </rPr>
      <t xml:space="preserve">+ 0,70m x 0,10m = </t>
    </r>
    <r>
      <rPr>
        <b/>
        <sz val="10"/>
        <rFont val="Calibri"/>
        <family val="2"/>
        <scheme val="minor"/>
      </rPr>
      <t xml:space="preserve">0,07m² = 0,12m² </t>
    </r>
    <r>
      <rPr>
        <sz val="10"/>
        <rFont val="Calibri"/>
        <family val="2"/>
        <scheme val="minor"/>
      </rPr>
      <t xml:space="preserve">
CAMARIM FEMININO = 0,50m x 0,10m = </t>
    </r>
    <r>
      <rPr>
        <b/>
        <sz val="10"/>
        <rFont val="Calibri"/>
        <family val="2"/>
        <scheme val="minor"/>
      </rPr>
      <t>0,05m²</t>
    </r>
    <r>
      <rPr>
        <sz val="10"/>
        <rFont val="Calibri"/>
        <family val="2"/>
        <scheme val="minor"/>
      </rPr>
      <t xml:space="preserve"> + 0,70m x 0,10m = </t>
    </r>
    <r>
      <rPr>
        <b/>
        <sz val="10"/>
        <rFont val="Calibri"/>
        <family val="2"/>
        <scheme val="minor"/>
      </rPr>
      <t xml:space="preserve">0,07m² = 0,12m²   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TOTAL = 0,86m²</t>
    </r>
  </si>
  <si>
    <r>
      <t xml:space="preserve">BANHEIRO FEMININO = 3 UNIDADES                                                                            BANHEIRO MASCULINO = 3 UNIDADES 
CAMARIM FEMININO = 1 UNIDADE
CAMARIM MASCULINO = 1 UNIDADE 
</t>
    </r>
    <r>
      <rPr>
        <b/>
        <sz val="10"/>
        <rFont val="Calibri"/>
        <family val="2"/>
        <scheme val="minor"/>
      </rPr>
      <t>TOTAL = 8 UNIDADES</t>
    </r>
  </si>
  <si>
    <r>
      <t xml:space="preserve">BANHEIRO FEMININO = 1,53m + 1,53m + 2,23m + 1,40m = 6,69m x 1,80m = </t>
    </r>
    <r>
      <rPr>
        <b/>
        <sz val="10"/>
        <rFont val="Calibri"/>
        <family val="2"/>
        <scheme val="minor"/>
      </rPr>
      <t>12,04m²</t>
    </r>
    <r>
      <rPr>
        <sz val="10"/>
        <rFont val="Calibri"/>
        <family val="2"/>
        <scheme val="minor"/>
      </rPr>
      <t xml:space="preserve"> - 0,80m x 1,60m = </t>
    </r>
    <r>
      <rPr>
        <b/>
        <sz val="10"/>
        <rFont val="Calibri"/>
        <family val="2"/>
        <scheme val="minor"/>
      </rPr>
      <t xml:space="preserve">1,28m² </t>
    </r>
    <r>
      <rPr>
        <sz val="10"/>
        <rFont val="Calibri"/>
        <family val="2"/>
        <scheme val="minor"/>
      </rPr>
      <t xml:space="preserve">- 0,70m x 1,60m = 1,12m² x 2 und = </t>
    </r>
    <r>
      <rPr>
        <b/>
        <sz val="10"/>
        <rFont val="Calibri"/>
        <family val="2"/>
        <scheme val="minor"/>
      </rPr>
      <t>2,24m²</t>
    </r>
    <r>
      <rPr>
        <sz val="10"/>
        <rFont val="Calibri"/>
        <family val="2"/>
        <scheme val="minor"/>
      </rPr>
      <t xml:space="preserve"> = </t>
    </r>
    <r>
      <rPr>
        <b/>
        <sz val="10"/>
        <rFont val="Calibri"/>
        <family val="2"/>
        <scheme val="minor"/>
      </rPr>
      <t xml:space="preserve">8,52m²
</t>
    </r>
    <r>
      <rPr>
        <sz val="10"/>
        <rFont val="Calibri"/>
        <family val="2"/>
        <scheme val="minor"/>
      </rPr>
      <t xml:space="preserve">BANHEIRO MASCULINO = 1,53m + 1,53m = 3,06m = 1,80m = </t>
    </r>
    <r>
      <rPr>
        <b/>
        <sz val="10"/>
        <rFont val="Calibri"/>
        <family val="2"/>
        <scheme val="minor"/>
      </rPr>
      <t>5,51m²</t>
    </r>
    <r>
      <rPr>
        <sz val="10"/>
        <rFont val="Calibri"/>
        <family val="2"/>
        <scheme val="minor"/>
      </rPr>
      <t xml:space="preserve"> + 0,60m + 0,60m = 1,20m x 1,00 = </t>
    </r>
    <r>
      <rPr>
        <b/>
        <sz val="10"/>
        <rFont val="Calibri"/>
        <family val="2"/>
        <scheme val="minor"/>
      </rPr>
      <t>1,20m²</t>
    </r>
    <r>
      <rPr>
        <sz val="10"/>
        <rFont val="Calibri"/>
        <family val="2"/>
        <scheme val="minor"/>
      </rPr>
      <t xml:space="preserve"> = </t>
    </r>
    <r>
      <rPr>
        <b/>
        <sz val="10"/>
        <rFont val="Calibri"/>
        <family val="2"/>
        <scheme val="minor"/>
      </rPr>
      <t>6,71m²
TOTAL = 15,23m²</t>
    </r>
  </si>
  <si>
    <r>
      <t xml:space="preserve">CAMARIM FEMININO = 1 UNIDADE
CAMARIM  MASCULINO = 1 UNIDADE 
</t>
    </r>
    <r>
      <rPr>
        <b/>
        <sz val="10"/>
        <rFont val="Calibri"/>
        <family val="2"/>
        <scheme val="minor"/>
      </rPr>
      <t>TOTAL = 2 UNIDADES</t>
    </r>
  </si>
  <si>
    <t>BANHEIRO CAMARIM FEMININO = 1 UNIDADE
BANHEIRO CAMARIM  MASCULINO = 1 UNIDADE 
TOTAL = 2 UNIDADES</t>
  </si>
  <si>
    <r>
      <t>BANHEIRO FEMININO = 0,70m x 1,60m = 1,12m x 2 und =</t>
    </r>
    <r>
      <rPr>
        <b/>
        <sz val="10"/>
        <rFont val="Calibri"/>
        <family val="2"/>
        <scheme val="minor"/>
      </rPr>
      <t xml:space="preserve"> 2,24m² +</t>
    </r>
    <r>
      <rPr>
        <sz val="10"/>
        <rFont val="Calibri"/>
        <family val="2"/>
        <scheme val="minor"/>
      </rPr>
      <t xml:space="preserve"> 0,80m x 1,60m =</t>
    </r>
    <r>
      <rPr>
        <b/>
        <sz val="10"/>
        <rFont val="Calibri"/>
        <family val="2"/>
        <scheme val="minor"/>
      </rPr>
      <t xml:space="preserve"> 1,28m² = 3,52m²
</t>
    </r>
    <r>
      <rPr>
        <sz val="10"/>
        <rFont val="Calibri"/>
        <family val="2"/>
        <scheme val="minor"/>
      </rPr>
      <t>BANHEIRO MASCULINO =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0,80m x 1,60m =</t>
    </r>
    <r>
      <rPr>
        <b/>
        <sz val="10"/>
        <rFont val="Calibri"/>
        <family val="2"/>
        <scheme val="minor"/>
      </rPr>
      <t xml:space="preserve"> 1,28m² 
TOTAL = 4,80m²</t>
    </r>
  </si>
  <si>
    <r>
      <t xml:space="preserve">BANHEIRO FEMININO = 3 UNIDADES
BANHEIRO MASCULINO = 1 UNIDADE
</t>
    </r>
    <r>
      <rPr>
        <b/>
        <sz val="10"/>
        <rFont val="Calibri"/>
        <family val="2"/>
        <scheme val="minor"/>
      </rPr>
      <t>TOTAL = 4 UNIDADES</t>
    </r>
  </si>
  <si>
    <r>
      <t xml:space="preserve">BANHEIRO FEMININO = 1 UNIDADE
BANHEIRO MASCULINO = 1 UNIDADE
CAMARIM FEMININO = 1 UNIDADE
CAMARIM MASCULINO = 1 UNIDADE
BANHEIRO CAMARIM FEMININO = 1 UNIDADE
BANHEIRO CAMARIM MASCULINO = 1 UNIDADE
</t>
    </r>
    <r>
      <rPr>
        <b/>
        <sz val="10"/>
        <rFont val="Calibri"/>
        <family val="2"/>
        <scheme val="minor"/>
      </rPr>
      <t>TOTAL = 6 UNIDADES</t>
    </r>
  </si>
  <si>
    <r>
      <t xml:space="preserve">(ÁREA RETIRADA DO CAD) 
BANHEIRO FEMININO = 11,32m²
BANHEIRO MASCULINO = 10,64
CAMARIM FEMININO: 23,29m²
BANHEIRO CAMARIM FEMININO: 1,69m²
CAMARIM MASCULINO: 23,29m²
BANHEIRO CAMARIM MASCULINO: 1,69m²
</t>
    </r>
    <r>
      <rPr>
        <b/>
        <sz val="10"/>
        <rFont val="Calibri"/>
        <family val="2"/>
        <scheme val="minor"/>
      </rPr>
      <t>TOTAL = 71,92m²</t>
    </r>
  </si>
  <si>
    <r>
      <t xml:space="preserve">BANHEIRO FEMININO = 3,0m + 3,76m + 3,0m + 3,76m = 13,52m x 2,34m = </t>
    </r>
    <r>
      <rPr>
        <b/>
        <sz val="10"/>
        <rFont val="Calibri"/>
        <family val="2"/>
        <scheme val="minor"/>
      </rPr>
      <t>31,64m²</t>
    </r>
    <r>
      <rPr>
        <sz val="10"/>
        <rFont val="Calibri"/>
        <family val="2"/>
        <scheme val="minor"/>
      </rPr>
      <t xml:space="preserve"> - 0,90m x 2,10m = </t>
    </r>
    <r>
      <rPr>
        <b/>
        <sz val="10"/>
        <rFont val="Calibri"/>
        <family val="2"/>
        <scheme val="minor"/>
      </rPr>
      <t>1,89m²</t>
    </r>
    <r>
      <rPr>
        <sz val="10"/>
        <rFont val="Calibri"/>
        <family val="2"/>
        <scheme val="minor"/>
      </rPr>
      <t xml:space="preserve"> - 0,82m x 0,95m = </t>
    </r>
    <r>
      <rPr>
        <b/>
        <sz val="10"/>
        <rFont val="Calibri"/>
        <family val="2"/>
        <scheme val="minor"/>
      </rPr>
      <t>0,78m²</t>
    </r>
    <r>
      <rPr>
        <sz val="10"/>
        <rFont val="Calibri"/>
        <family val="2"/>
        <scheme val="minor"/>
      </rPr>
      <t xml:space="preserve"> = </t>
    </r>
    <r>
      <rPr>
        <b/>
        <sz val="10"/>
        <rFont val="Calibri"/>
        <family val="2"/>
        <scheme val="minor"/>
      </rPr>
      <t>28,97m²</t>
    </r>
    <r>
      <rPr>
        <sz val="10"/>
        <rFont val="Calibri"/>
        <family val="2"/>
        <scheme val="minor"/>
      </rPr>
      <t xml:space="preserve">
BANHEIRO MASCULINO = 2,83m + 3,76m + 2,83m + 3,76m = 13,18m x 2,34m = </t>
    </r>
    <r>
      <rPr>
        <b/>
        <sz val="10"/>
        <rFont val="Calibri"/>
        <family val="2"/>
        <scheme val="minor"/>
      </rPr>
      <t>30,84m²</t>
    </r>
    <r>
      <rPr>
        <sz val="10"/>
        <rFont val="Calibri"/>
        <family val="2"/>
        <scheme val="minor"/>
      </rPr>
      <t xml:space="preserve"> - 0,90m x 2,10m =</t>
    </r>
    <r>
      <rPr>
        <b/>
        <sz val="10"/>
        <rFont val="Calibri"/>
        <family val="2"/>
        <scheme val="minor"/>
      </rPr>
      <t xml:space="preserve"> 1,89m²</t>
    </r>
    <r>
      <rPr>
        <sz val="10"/>
        <rFont val="Calibri"/>
        <family val="2"/>
        <scheme val="minor"/>
      </rPr>
      <t xml:space="preserve"> -  0,82m x 0,95m = </t>
    </r>
    <r>
      <rPr>
        <b/>
        <sz val="10"/>
        <rFont val="Calibri"/>
        <family val="2"/>
        <scheme val="minor"/>
      </rPr>
      <t xml:space="preserve">0,78m² </t>
    </r>
    <r>
      <rPr>
        <sz val="10"/>
        <rFont val="Calibri"/>
        <family val="2"/>
        <scheme val="minor"/>
      </rPr>
      <t xml:space="preserve">- 1,18m x 1,22m = </t>
    </r>
    <r>
      <rPr>
        <b/>
        <sz val="10"/>
        <rFont val="Calibri"/>
        <family val="2"/>
        <scheme val="minor"/>
      </rPr>
      <t>1,44m²</t>
    </r>
    <r>
      <rPr>
        <sz val="10"/>
        <rFont val="Calibri"/>
        <family val="2"/>
        <scheme val="minor"/>
      </rPr>
      <t xml:space="preserve"> = </t>
    </r>
    <r>
      <rPr>
        <b/>
        <sz val="10"/>
        <rFont val="Calibri"/>
        <family val="2"/>
        <scheme val="minor"/>
      </rPr>
      <t xml:space="preserve">26,73m²
</t>
    </r>
    <r>
      <rPr>
        <sz val="10"/>
        <rFont val="Calibri"/>
        <family val="2"/>
        <scheme val="minor"/>
      </rPr>
      <t>BANHEIRO CAMARIM FEMININO = 1,25m + 1,35m + 1,25m + 1,35m = 5,20m x 2,60m =</t>
    </r>
    <r>
      <rPr>
        <b/>
        <sz val="10"/>
        <rFont val="Calibri"/>
        <family val="2"/>
        <scheme val="minor"/>
      </rPr>
      <t xml:space="preserve"> 13,52m² - </t>
    </r>
    <r>
      <rPr>
        <sz val="10"/>
        <rFont val="Calibri"/>
        <family val="2"/>
        <scheme val="minor"/>
      </rPr>
      <t xml:space="preserve">0,70m x 2,10m = </t>
    </r>
    <r>
      <rPr>
        <b/>
        <sz val="10"/>
        <rFont val="Calibri"/>
        <family val="2"/>
        <scheme val="minor"/>
      </rPr>
      <t>1,47m²</t>
    </r>
    <r>
      <rPr>
        <sz val="10"/>
        <rFont val="Calibri"/>
        <family val="2"/>
        <scheme val="minor"/>
      </rPr>
      <t xml:space="preserve"> - 0,80m x 1,08m = </t>
    </r>
    <r>
      <rPr>
        <b/>
        <sz val="10"/>
        <rFont val="Calibri"/>
        <family val="2"/>
        <scheme val="minor"/>
      </rPr>
      <t xml:space="preserve">0,86m² = 11,19m²
</t>
    </r>
    <r>
      <rPr>
        <sz val="10"/>
        <rFont val="Calibri"/>
        <family val="2"/>
        <scheme val="minor"/>
      </rPr>
      <t>BANHEIRO CAMARIM FEMININO = 1,25m + 1,35m + 1,25m + 1,35m = 5,20m x 2,60m =</t>
    </r>
    <r>
      <rPr>
        <b/>
        <sz val="10"/>
        <rFont val="Calibri"/>
        <family val="2"/>
        <scheme val="minor"/>
      </rPr>
      <t xml:space="preserve"> 13,52m²</t>
    </r>
    <r>
      <rPr>
        <sz val="10"/>
        <rFont val="Calibri"/>
        <family val="2"/>
        <scheme val="minor"/>
      </rPr>
      <t xml:space="preserve"> - 0,70m x 2,10m =</t>
    </r>
    <r>
      <rPr>
        <b/>
        <sz val="10"/>
        <rFont val="Calibri"/>
        <family val="2"/>
        <scheme val="minor"/>
      </rPr>
      <t xml:space="preserve"> 1,47m² </t>
    </r>
    <r>
      <rPr>
        <sz val="10"/>
        <rFont val="Calibri"/>
        <family val="2"/>
        <scheme val="minor"/>
      </rPr>
      <t xml:space="preserve">- 0,80m x 1,08m </t>
    </r>
    <r>
      <rPr>
        <b/>
        <sz val="10"/>
        <rFont val="Calibri"/>
        <family val="2"/>
        <scheme val="minor"/>
      </rPr>
      <t>= 0,86m² = 11,19m²
TOTAL = 78,08m²</t>
    </r>
  </si>
  <si>
    <r>
      <t>BANHEIROS = 0,75m x 2,00m = 1,50m x 2 und =</t>
    </r>
    <r>
      <rPr>
        <b/>
        <sz val="10"/>
        <rFont val="Calibri"/>
        <family val="2"/>
        <scheme val="minor"/>
      </rPr>
      <t xml:space="preserve"> 3,00m²
</t>
    </r>
    <r>
      <rPr>
        <sz val="10"/>
        <rFont val="Calibri"/>
        <family val="2"/>
        <scheme val="minor"/>
      </rPr>
      <t>PAREDE FOYER = 2,60m x 2,28m =</t>
    </r>
    <r>
      <rPr>
        <b/>
        <sz val="10"/>
        <rFont val="Calibri"/>
        <family val="2"/>
        <scheme val="minor"/>
      </rPr>
      <t xml:space="preserve"> 5,93m² 
TOTAL = 8,93m²</t>
    </r>
  </si>
  <si>
    <r>
      <t>BANHEIROS = 0,75m x 2,00m = 1,50m x 2 und =</t>
    </r>
    <r>
      <rPr>
        <b/>
        <sz val="10"/>
        <rFont val="Calibri"/>
        <family val="2"/>
        <scheme val="minor"/>
      </rPr>
      <t xml:space="preserve"> 3,00m²</t>
    </r>
    <r>
      <rPr>
        <sz val="10"/>
        <rFont val="Calibri"/>
        <family val="2"/>
        <scheme val="minor"/>
      </rPr>
      <t xml:space="preserve">
PAREDE FOYER = 2,60m x 2,28m = </t>
    </r>
    <r>
      <rPr>
        <b/>
        <sz val="10"/>
        <rFont val="Calibri"/>
        <family val="2"/>
        <scheme val="minor"/>
      </rPr>
      <t xml:space="preserve">5,93m² 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TOTAL =</t>
    </r>
    <r>
      <rPr>
        <sz val="10"/>
        <rFont val="Calibri"/>
        <family val="2"/>
        <scheme val="minor"/>
      </rPr>
      <t xml:space="preserve"> 8,93m² x 2 lados =</t>
    </r>
    <r>
      <rPr>
        <b/>
        <sz val="10"/>
        <rFont val="Calibri"/>
        <family val="2"/>
        <scheme val="minor"/>
      </rPr>
      <t xml:space="preserve"> 17,86m²</t>
    </r>
  </si>
  <si>
    <r>
      <t xml:space="preserve">BANHEIROS = 0,75m x 2,00m = 1,50m x 2 und = </t>
    </r>
    <r>
      <rPr>
        <b/>
        <sz val="10"/>
        <rFont val="Calibri"/>
        <family val="2"/>
        <scheme val="minor"/>
      </rPr>
      <t>3,00m²</t>
    </r>
    <r>
      <rPr>
        <sz val="10"/>
        <rFont val="Calibri"/>
        <family val="2"/>
        <scheme val="minor"/>
      </rPr>
      <t xml:space="preserve">
PAREDE FOYER = 2,60m x 2,28m = </t>
    </r>
    <r>
      <rPr>
        <b/>
        <sz val="10"/>
        <rFont val="Calibri"/>
        <family val="2"/>
        <scheme val="minor"/>
      </rPr>
      <t xml:space="preserve">5,93m² </t>
    </r>
    <r>
      <rPr>
        <sz val="10"/>
        <rFont val="Calibri"/>
        <family val="2"/>
        <scheme val="minor"/>
      </rPr>
      <t xml:space="preserve">
TOTAL = 8,93m² x 2 lados = </t>
    </r>
    <r>
      <rPr>
        <b/>
        <sz val="10"/>
        <rFont val="Calibri"/>
        <family val="2"/>
        <scheme val="minor"/>
      </rPr>
      <t>17,86m²</t>
    </r>
  </si>
  <si>
    <r>
      <t xml:space="preserve">BANHEIROS = 0,75m x 2,00m = 1,50m x 2 und = </t>
    </r>
    <r>
      <rPr>
        <b/>
        <sz val="10"/>
        <rFont val="Calibri"/>
        <family val="2"/>
        <scheme val="minor"/>
      </rPr>
      <t>3,00m²</t>
    </r>
    <r>
      <rPr>
        <sz val="10"/>
        <rFont val="Calibri"/>
        <family val="2"/>
        <scheme val="minor"/>
      </rPr>
      <t xml:space="preserve">
PAREDE FOYER = 2,60m x 2,28m = 5,93m² x 2 lados = </t>
    </r>
    <r>
      <rPr>
        <b/>
        <sz val="10"/>
        <rFont val="Calibri"/>
        <family val="2"/>
        <scheme val="minor"/>
      </rPr>
      <t>11,86m²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>TOTAL = 14,86m²</t>
    </r>
  </si>
  <si>
    <r>
      <t xml:space="preserve">(AREA RETITADA DO CAD)
BANHEIRO FEMININO = 11,32m²
BANHEIRO MASCULINO = 10,64m²
BANHEIRO CAMARIM FEMININO = 1,69m²
BANHEIRO CAMARIM MASCULINO = 1,69m²
</t>
    </r>
    <r>
      <rPr>
        <b/>
        <sz val="10"/>
        <rFont val="Calibri"/>
        <family val="2"/>
        <scheme val="minor"/>
      </rPr>
      <t>TOTAL = 25,34m²</t>
    </r>
  </si>
  <si>
    <r>
      <t xml:space="preserve">(AREA RETIRADA DO CAD) 
CIRCULAÇÃO BANHEIRO FEMININO = </t>
    </r>
    <r>
      <rPr>
        <b/>
        <sz val="10"/>
        <rFont val="Calibri"/>
        <family val="2"/>
        <scheme val="minor"/>
      </rPr>
      <t xml:space="preserve">2,11m²
</t>
    </r>
    <r>
      <rPr>
        <sz val="10"/>
        <rFont val="Calibri"/>
        <family val="2"/>
        <scheme val="minor"/>
      </rPr>
      <t>CIRCULAÇÃO BANHEIRO MASCULINO =</t>
    </r>
    <r>
      <rPr>
        <b/>
        <sz val="10"/>
        <rFont val="Calibri"/>
        <family val="2"/>
        <scheme val="minor"/>
      </rPr>
      <t xml:space="preserve"> 1,98m²
TOTAL = 4,09m²</t>
    </r>
  </si>
  <si>
    <r>
      <t xml:space="preserve">(AREA RETIRADA DO CAD) 
CIRCULAÇÃO BANHEIRO FEMININO = </t>
    </r>
    <r>
      <rPr>
        <b/>
        <sz val="10"/>
        <rFont val="Calibri"/>
        <family val="2"/>
        <scheme val="minor"/>
      </rPr>
      <t>2,11m²</t>
    </r>
  </si>
  <si>
    <r>
      <t>CIRCULAÇÃO BANHEIRO MASCULINO =</t>
    </r>
    <r>
      <rPr>
        <b/>
        <sz val="10"/>
        <rFont val="Calibri"/>
        <family val="2"/>
        <scheme val="minor"/>
      </rPr>
      <t xml:space="preserve"> 1,98m²</t>
    </r>
  </si>
  <si>
    <r>
      <t xml:space="preserve">(AREA RETIRADA DO CAD) 
FOYER + AUDITÓRIO + ESCADAS = </t>
    </r>
    <r>
      <rPr>
        <b/>
        <sz val="10"/>
        <rFont val="Calibri"/>
        <family val="2"/>
        <scheme val="minor"/>
      </rPr>
      <t>579,62m²</t>
    </r>
  </si>
  <si>
    <r>
      <t xml:space="preserve">(AREA RETIRADA DO CAD)
FOYER + AUDITÓRIO + PALCO = </t>
    </r>
    <r>
      <rPr>
        <b/>
        <sz val="10"/>
        <rFont val="Calibri"/>
        <family val="2"/>
        <scheme val="minor"/>
      </rPr>
      <t xml:space="preserve">712,75m²
</t>
    </r>
    <r>
      <rPr>
        <sz val="10"/>
        <rFont val="Calibri"/>
        <family val="2"/>
        <scheme val="minor"/>
      </rPr>
      <t>MEZANINO = 76,20m²</t>
    </r>
  </si>
  <si>
    <r>
      <t>(AREA RETIRADA DO CAD) 
PALCO:</t>
    </r>
    <r>
      <rPr>
        <b/>
        <sz val="10"/>
        <rFont val="Calibri"/>
        <family val="2"/>
        <scheme val="minor"/>
      </rPr>
      <t xml:space="preserve"> 133,13m²</t>
    </r>
  </si>
  <si>
    <r>
      <t xml:space="preserve">(AREA RETIRADA DO CAD) 
PALCO: </t>
    </r>
    <r>
      <rPr>
        <b/>
        <sz val="10"/>
        <rFont val="Calibri"/>
        <family val="2"/>
        <scheme val="minor"/>
      </rPr>
      <t>133,13m²</t>
    </r>
  </si>
  <si>
    <t>196,22 parte do telhado</t>
  </si>
  <si>
    <t>90 metros</t>
  </si>
  <si>
    <t xml:space="preserve"> PAREDES INTERNO E EXTERNO = 2319m²</t>
  </si>
  <si>
    <r>
      <t xml:space="preserve">BANHEIROS = 0,75m x 2,00m = 1,50m x 2 und = 3,00m²
PAREDE FOYER = 2,60m x 2,28m = 5,93m² x 2 lados = 11,86m²
</t>
    </r>
    <r>
      <rPr>
        <b/>
        <sz val="10"/>
        <rFont val="Calibri"/>
        <family val="2"/>
        <scheme val="minor"/>
      </rPr>
      <t>TOTAL = 14,86m²</t>
    </r>
  </si>
  <si>
    <t>PAREDES INTERNAS = 1.054,01m²</t>
  </si>
  <si>
    <r>
      <t xml:space="preserve">CAMARIM FEMININO = 0,80m x 2,10m = 1,68m² x 2 und = </t>
    </r>
    <r>
      <rPr>
        <b/>
        <sz val="10"/>
        <rFont val="Calibri"/>
        <family val="2"/>
        <scheme val="minor"/>
      </rPr>
      <t xml:space="preserve">3,36m²
</t>
    </r>
    <r>
      <rPr>
        <sz val="10"/>
        <rFont val="Calibri"/>
        <family val="2"/>
        <scheme val="minor"/>
      </rPr>
      <t xml:space="preserve">CAMARIM MASCULINO = 0,80m x 2,10m = 1,68m² x 2 und = </t>
    </r>
    <r>
      <rPr>
        <b/>
        <sz val="10"/>
        <rFont val="Calibri"/>
        <family val="2"/>
        <scheme val="minor"/>
      </rPr>
      <t xml:space="preserve">3,36m²
</t>
    </r>
    <r>
      <rPr>
        <sz val="10"/>
        <rFont val="Calibri"/>
        <family val="2"/>
        <scheme val="minor"/>
      </rPr>
      <t>BANHEIRO CAMARIM FEMININO = 0,70m x 2,10m = 1,47m² x 2 und =</t>
    </r>
    <r>
      <rPr>
        <b/>
        <sz val="10"/>
        <rFont val="Calibri"/>
        <family val="2"/>
        <scheme val="minor"/>
      </rPr>
      <t xml:space="preserve"> 2,94m²
</t>
    </r>
    <r>
      <rPr>
        <sz val="10"/>
        <rFont val="Calibri"/>
        <family val="2"/>
        <scheme val="minor"/>
      </rPr>
      <t>BANHEIRO CAMARIM MASCULINO = 0,70m x 2,10m = 1,47m² x 2 und =</t>
    </r>
    <r>
      <rPr>
        <b/>
        <sz val="10"/>
        <rFont val="Calibri"/>
        <family val="2"/>
        <scheme val="minor"/>
      </rPr>
      <t xml:space="preserve">2,94m²
TOTAL = 12,60m²
</t>
    </r>
    <r>
      <rPr>
        <sz val="10"/>
        <rFont val="Calibri"/>
        <family val="2"/>
        <scheme val="minor"/>
      </rPr>
      <t xml:space="preserve">ESQUADRIA CAMARIM FEMININO = 0,14m x 0,80m = </t>
    </r>
    <r>
      <rPr>
        <b/>
        <sz val="10"/>
        <rFont val="Calibri"/>
        <family val="2"/>
        <scheme val="minor"/>
      </rPr>
      <t>0,11m²</t>
    </r>
    <r>
      <rPr>
        <sz val="10"/>
        <rFont val="Calibri"/>
        <family val="2"/>
        <scheme val="minor"/>
      </rPr>
      <t xml:space="preserve"> + 0,14m x 2,10m = 0,29m² x 2 und =</t>
    </r>
    <r>
      <rPr>
        <b/>
        <sz val="10"/>
        <rFont val="Calibri"/>
        <family val="2"/>
        <scheme val="minor"/>
      </rPr>
      <t xml:space="preserve"> 0,58m²
</t>
    </r>
    <r>
      <rPr>
        <sz val="10"/>
        <rFont val="Calibri"/>
        <family val="2"/>
        <scheme val="minor"/>
      </rPr>
      <t xml:space="preserve">ALIZAR CAMARIM FEMININO = 0,07m x 0,80m = 0,06m² x 2 und = </t>
    </r>
    <r>
      <rPr>
        <b/>
        <sz val="10"/>
        <rFont val="Calibri"/>
        <family val="2"/>
        <scheme val="minor"/>
      </rPr>
      <t>0,12m²</t>
    </r>
    <r>
      <rPr>
        <sz val="10"/>
        <rFont val="Calibri"/>
        <family val="2"/>
        <scheme val="minor"/>
      </rPr>
      <t xml:space="preserve"> + 0,07m x 2,10m = 0,15m² x 4 und = </t>
    </r>
    <r>
      <rPr>
        <b/>
        <sz val="10"/>
        <rFont val="Calibri"/>
        <family val="2"/>
        <scheme val="minor"/>
      </rPr>
      <t xml:space="preserve">0,60m² 
TOTAL = 1,18m²
</t>
    </r>
    <r>
      <rPr>
        <sz val="10"/>
        <rFont val="Calibri"/>
        <family val="2"/>
        <scheme val="minor"/>
      </rPr>
      <t xml:space="preserve">ESQUADRIA CAMARIM MASCULINO = 0,13m x 0,80m = </t>
    </r>
    <r>
      <rPr>
        <b/>
        <sz val="10"/>
        <rFont val="Calibri"/>
        <family val="2"/>
        <scheme val="minor"/>
      </rPr>
      <t>0,10m²</t>
    </r>
    <r>
      <rPr>
        <sz val="10"/>
        <rFont val="Calibri"/>
        <family val="2"/>
        <scheme val="minor"/>
      </rPr>
      <t xml:space="preserve"> + 0,13m x 2,10m = 0,27m² x 2 und = </t>
    </r>
    <r>
      <rPr>
        <b/>
        <sz val="10"/>
        <rFont val="Calibri"/>
        <family val="2"/>
        <scheme val="minor"/>
      </rPr>
      <t xml:space="preserve">0,54m²
</t>
    </r>
    <r>
      <rPr>
        <sz val="10"/>
        <rFont val="Calibri"/>
        <family val="2"/>
        <scheme val="minor"/>
      </rPr>
      <t xml:space="preserve">ALIZAR CAMARIM MASCULINO = 0,07m x 0,80m = 0,06m² x 2 und = </t>
    </r>
    <r>
      <rPr>
        <b/>
        <sz val="10"/>
        <rFont val="Calibri"/>
        <family val="2"/>
        <scheme val="minor"/>
      </rPr>
      <t xml:space="preserve">0,12m² </t>
    </r>
    <r>
      <rPr>
        <sz val="10"/>
        <rFont val="Calibri"/>
        <family val="2"/>
        <scheme val="minor"/>
      </rPr>
      <t xml:space="preserve">+ 0,07m x 2,10m = 0,15m² x 4 und = </t>
    </r>
    <r>
      <rPr>
        <b/>
        <sz val="10"/>
        <rFont val="Calibri"/>
        <family val="2"/>
        <scheme val="minor"/>
      </rPr>
      <t xml:space="preserve">0,60m² 
TOTAL = 1,14m²
</t>
    </r>
    <r>
      <rPr>
        <sz val="10"/>
        <rFont val="Calibri"/>
        <family val="2"/>
        <scheme val="minor"/>
      </rPr>
      <t xml:space="preserve">ESQUADRIA CAMARIM BANHEIRO FEMININO = 0,15m x 0,70m = </t>
    </r>
    <r>
      <rPr>
        <b/>
        <sz val="10"/>
        <rFont val="Calibri"/>
        <family val="2"/>
        <scheme val="minor"/>
      </rPr>
      <t>0,11m²</t>
    </r>
    <r>
      <rPr>
        <sz val="10"/>
        <rFont val="Calibri"/>
        <family val="2"/>
        <scheme val="minor"/>
      </rPr>
      <t xml:space="preserve"> + 0,15m x 2,10m = 0,32m² x 2 und = </t>
    </r>
    <r>
      <rPr>
        <b/>
        <sz val="10"/>
        <rFont val="Calibri"/>
        <family val="2"/>
        <scheme val="minor"/>
      </rPr>
      <t>0,64m²</t>
    </r>
    <r>
      <rPr>
        <sz val="10"/>
        <rFont val="Calibri"/>
        <family val="2"/>
        <scheme val="minor"/>
      </rPr>
      <t xml:space="preserve"> 
ALIZAR CAMARIM BANHEIRO FEMININO = 0,07m x 0,80m = 0,06m² x 2 und = </t>
    </r>
    <r>
      <rPr>
        <b/>
        <sz val="10"/>
        <rFont val="Calibri"/>
        <family val="2"/>
        <scheme val="minor"/>
      </rPr>
      <t xml:space="preserve">0,12m² </t>
    </r>
    <r>
      <rPr>
        <sz val="10"/>
        <rFont val="Calibri"/>
        <family val="2"/>
        <scheme val="minor"/>
      </rPr>
      <t xml:space="preserve">+ 0,07m x 2,10m = 0,15m² x 4 und = </t>
    </r>
    <r>
      <rPr>
        <b/>
        <sz val="10"/>
        <rFont val="Calibri"/>
        <family val="2"/>
        <scheme val="minor"/>
      </rPr>
      <t xml:space="preserve">0,60m² </t>
    </r>
    <r>
      <rPr>
        <sz val="10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 xml:space="preserve">TOTAL = 1,24m²
</t>
    </r>
    <r>
      <rPr>
        <sz val="10"/>
        <rFont val="Calibri"/>
        <family val="2"/>
        <scheme val="minor"/>
      </rPr>
      <t>ESQUADRIA CAMARIM BANHEIRO MASCULINO = 0,15m x 0,70m =</t>
    </r>
    <r>
      <rPr>
        <b/>
        <sz val="10"/>
        <rFont val="Calibri"/>
        <family val="2"/>
        <scheme val="minor"/>
      </rPr>
      <t xml:space="preserve"> 0,11m²</t>
    </r>
    <r>
      <rPr>
        <sz val="10"/>
        <rFont val="Calibri"/>
        <family val="2"/>
        <scheme val="minor"/>
      </rPr>
      <t xml:space="preserve"> + 0,15m x 2,10m = 0,32m² x 2 und =</t>
    </r>
    <r>
      <rPr>
        <b/>
        <sz val="10"/>
        <rFont val="Calibri"/>
        <family val="2"/>
        <scheme val="minor"/>
      </rPr>
      <t xml:space="preserve"> 0,64m² </t>
    </r>
    <r>
      <rPr>
        <sz val="10"/>
        <rFont val="Calibri"/>
        <family val="2"/>
        <scheme val="minor"/>
      </rPr>
      <t xml:space="preserve">
ALIZAR CAMARIM BANHEIRO FEMININO = 0,07m x 0,80m = 0,06m² x 2 und = </t>
    </r>
    <r>
      <rPr>
        <b/>
        <sz val="10"/>
        <rFont val="Calibri"/>
        <family val="2"/>
        <scheme val="minor"/>
      </rPr>
      <t>0,12m²</t>
    </r>
    <r>
      <rPr>
        <sz val="10"/>
        <rFont val="Calibri"/>
        <family val="2"/>
        <scheme val="minor"/>
      </rPr>
      <t xml:space="preserve"> + 0,07m x 2,10m = 0,15m² x 4 und = </t>
    </r>
    <r>
      <rPr>
        <b/>
        <sz val="10"/>
        <rFont val="Calibri"/>
        <family val="2"/>
        <scheme val="minor"/>
      </rPr>
      <t xml:space="preserve">0,60m² 
TOTAL = 1,24m²
</t>
    </r>
    <r>
      <rPr>
        <sz val="10"/>
        <rFont val="Calibri"/>
        <family val="2"/>
        <scheme val="minor"/>
      </rPr>
      <t xml:space="preserve">PORTA BANHEIRO FEMININO = 0,90m x 2,10m = 1,89m² x 2 und = </t>
    </r>
    <r>
      <rPr>
        <b/>
        <sz val="10"/>
        <rFont val="Calibri"/>
        <family val="2"/>
        <scheme val="minor"/>
      </rPr>
      <t>3,78m²</t>
    </r>
    <r>
      <rPr>
        <sz val="10"/>
        <rFont val="Calibri"/>
        <family val="2"/>
        <scheme val="minor"/>
      </rPr>
      <t xml:space="preserve">
PORTA BANHEIRO MASCULINO = 0,90m x 2,10m = 1,89m² x 2 und =</t>
    </r>
    <r>
      <rPr>
        <b/>
        <sz val="10"/>
        <rFont val="Calibri"/>
        <family val="2"/>
        <scheme val="minor"/>
      </rPr>
      <t xml:space="preserve"> 3,78m²</t>
    </r>
    <r>
      <rPr>
        <sz val="10"/>
        <rFont val="Calibri"/>
        <family val="2"/>
        <scheme val="minor"/>
      </rPr>
      <t xml:space="preserve"> 
</t>
    </r>
    <r>
      <rPr>
        <b/>
        <sz val="10"/>
        <rFont val="Calibri"/>
        <family val="2"/>
        <scheme val="minor"/>
      </rPr>
      <t>TOTAL = 7,56m²</t>
    </r>
    <r>
      <rPr>
        <sz val="10"/>
        <rFont val="Calibri"/>
        <family val="2"/>
        <scheme val="minor"/>
      </rPr>
      <t xml:space="preserve">
ESQUADRIA BANHEIRO FEMININO = 0,15m x 0,90m = </t>
    </r>
    <r>
      <rPr>
        <b/>
        <sz val="10"/>
        <rFont val="Calibri"/>
        <family val="2"/>
        <scheme val="minor"/>
      </rPr>
      <t xml:space="preserve">0,14m² </t>
    </r>
    <r>
      <rPr>
        <sz val="10"/>
        <rFont val="Calibri"/>
        <family val="2"/>
        <scheme val="minor"/>
      </rPr>
      <t xml:space="preserve">+ 0,15m x 2,10m = 0,32m² x 2 und = </t>
    </r>
    <r>
      <rPr>
        <b/>
        <sz val="10"/>
        <rFont val="Calibri"/>
        <family val="2"/>
        <scheme val="minor"/>
      </rPr>
      <t xml:space="preserve">0,64m² = 0,78m² </t>
    </r>
    <r>
      <rPr>
        <sz val="10"/>
        <rFont val="Calibri"/>
        <family val="2"/>
        <scheme val="minor"/>
      </rPr>
      <t xml:space="preserve">
ALIZAR BANHEIRO FEMININO = 0,07m x 2,10m = 0,15m x 4 und = </t>
    </r>
    <r>
      <rPr>
        <b/>
        <sz val="10"/>
        <rFont val="Calibri"/>
        <family val="2"/>
        <scheme val="minor"/>
      </rPr>
      <t>0,60m²</t>
    </r>
    <r>
      <rPr>
        <sz val="10"/>
        <rFont val="Calibri"/>
        <family val="2"/>
        <scheme val="minor"/>
      </rPr>
      <t xml:space="preserve"> + 0,07m x 0,90m = 0,06m² x 2 und =</t>
    </r>
    <r>
      <rPr>
        <b/>
        <sz val="10"/>
        <rFont val="Calibri"/>
        <family val="2"/>
        <scheme val="minor"/>
      </rPr>
      <t xml:space="preserve"> 0,12m² 
TOTAL = 0,90m²</t>
    </r>
    <r>
      <rPr>
        <sz val="10"/>
        <rFont val="Calibri"/>
        <family val="2"/>
        <scheme val="minor"/>
      </rPr>
      <t xml:space="preserve">
ESQUADRIA BANHEIRO MASCULINO = 0,15m x 0,90m = </t>
    </r>
    <r>
      <rPr>
        <b/>
        <sz val="10"/>
        <rFont val="Calibri"/>
        <family val="2"/>
        <scheme val="minor"/>
      </rPr>
      <t>0,14m²</t>
    </r>
    <r>
      <rPr>
        <sz val="10"/>
        <rFont val="Calibri"/>
        <family val="2"/>
        <scheme val="minor"/>
      </rPr>
      <t xml:space="preserve"> + 0,15m x 2,10m = 0,32m² x 2 und = </t>
    </r>
    <r>
      <rPr>
        <b/>
        <sz val="10"/>
        <rFont val="Calibri"/>
        <family val="2"/>
        <scheme val="minor"/>
      </rPr>
      <t xml:space="preserve">0,64m² = 0,78m² </t>
    </r>
    <r>
      <rPr>
        <sz val="10"/>
        <rFont val="Calibri"/>
        <family val="2"/>
        <scheme val="minor"/>
      </rPr>
      <t xml:space="preserve">
ALIZAR BANHEIRO MASCULINO = 0,07m x 2,10m = 0,15m x 4 und = </t>
    </r>
    <r>
      <rPr>
        <b/>
        <sz val="10"/>
        <rFont val="Calibri"/>
        <family val="2"/>
        <scheme val="minor"/>
      </rPr>
      <t xml:space="preserve">0,60m² </t>
    </r>
    <r>
      <rPr>
        <sz val="10"/>
        <rFont val="Calibri"/>
        <family val="2"/>
        <scheme val="minor"/>
      </rPr>
      <t xml:space="preserve">+ 0,07m x 0,90m = 0,06m² x 2 und = </t>
    </r>
    <r>
      <rPr>
        <b/>
        <sz val="10"/>
        <rFont val="Calibri"/>
        <family val="2"/>
        <scheme val="minor"/>
      </rPr>
      <t>0,12m² 
TOTAL = 0,90m²
TOTAL GERAL = 26,76m²</t>
    </r>
    <r>
      <rPr>
        <sz val="10"/>
        <rFont val="Calibri"/>
        <family val="2"/>
        <scheme val="minor"/>
      </rPr>
      <t xml:space="preserve">
</t>
    </r>
  </si>
  <si>
    <t>2 PRANCHAS</t>
  </si>
  <si>
    <t>1 PRANCHA</t>
  </si>
  <si>
    <t>COMPOSIÇÃO</t>
  </si>
  <si>
    <r>
      <t xml:space="preserve">LAVATÓRIO BANHEIRO FEMININO = 3 UNIDADES
LAVATÓRIO BANHEIRO MASCULINO = 3 UNIDADES
MICTÓRIO BANHEIRO MASCULINO = 3 UNIDADES
</t>
    </r>
    <r>
      <rPr>
        <b/>
        <sz val="10"/>
        <rFont val="Calibri"/>
        <family val="2"/>
        <scheme val="minor"/>
      </rPr>
      <t>TOTAL = 9 UNIDADES</t>
    </r>
  </si>
  <si>
    <r>
      <t xml:space="preserve"> BACIA SANITÁRIA BANHEIRO FEMININO = 3 UNIDADES
BACIA SANITÁRIA BANHEIRO MASCULINO = 1 UNIDADE
</t>
    </r>
    <r>
      <rPr>
        <b/>
        <sz val="10"/>
        <rFont val="Calibri"/>
        <family val="2"/>
        <scheme val="minor"/>
      </rPr>
      <t>TOTAL = 4 UNIDADES</t>
    </r>
  </si>
  <si>
    <r>
      <t xml:space="preserve">BANHEIRO FEMININO = 1 UNIDADE
BANHEIRO MASCULINO = 1 UNIDADE
</t>
    </r>
    <r>
      <rPr>
        <b/>
        <sz val="10"/>
        <rFont val="Calibri"/>
        <family val="2"/>
        <scheme val="minor"/>
      </rPr>
      <t>TOTAL = 2 UNIDADES</t>
    </r>
  </si>
  <si>
    <r>
      <t xml:space="preserve"> LAVATÓRIO BANHEIRO FEMININO = 3 UNIDADES
LAVATÓRIO BANHEIRO MASCULINO = 3 UNIDADES
MICTÓRIO BANHEIRO MASCULINO = 3 UNIDADES
</t>
    </r>
    <r>
      <rPr>
        <b/>
        <sz val="10"/>
        <rFont val="Calibri"/>
        <family val="2"/>
        <scheme val="minor"/>
      </rPr>
      <t>TOTAL = 9 UNIDADES</t>
    </r>
  </si>
  <si>
    <r>
      <t>BANHEIRO FEMININO E MASCULINO = 2,60m + 2,60m = 5,20m x 1,00m =</t>
    </r>
    <r>
      <rPr>
        <b/>
        <sz val="10"/>
        <rFont val="Calibri"/>
        <family val="2"/>
        <scheme val="minor"/>
      </rPr>
      <t xml:space="preserve"> 5,20m²</t>
    </r>
  </si>
  <si>
    <r>
      <t xml:space="preserve">FOYER = 1 UNIDADE
AUDITÓRIO = 2 UNIDADES
CAMARIM FEMININO = 1 UNIDADE
CAMARIM MASCULINO = 1 UNIDADE
BANHEIRO FEMININO = 3 UNIDADES
BANHEIRO MASCULINO = 3 UNIDADES
BANHEIRO CAMARIM FEMININO = 1 UNIDADE
BANHEIRO CAMARIM MASCULINO = 1 UNIDADE
</t>
    </r>
    <r>
      <rPr>
        <b/>
        <sz val="10"/>
        <rFont val="Calibri"/>
        <family val="2"/>
        <scheme val="minor"/>
      </rPr>
      <t>TOTAL = 13 UNIDADES</t>
    </r>
  </si>
  <si>
    <r>
      <t xml:space="preserve">BANHEIRO FEMININO = 1 UNIDADE
BANHEIRO MASCULINO = 1 UNIDADE
BANHEIRO CAMARIM FEMININO = 1 UNIDADE
BANHEIRO CAMARIM MASCULINO = 1 UNIDADE
</t>
    </r>
    <r>
      <rPr>
        <b/>
        <sz val="10"/>
        <rFont val="Calibri"/>
        <family val="2"/>
        <scheme val="minor"/>
      </rPr>
      <t>TOTAL = 4 UNIDADES</t>
    </r>
  </si>
  <si>
    <r>
      <t xml:space="preserve">CAMARIM FEMININO = 1 UNIDADE
CAMARIM MASCULINO = 1 UNIDADE
BANHEIRO FEMININO = 1 UNIDADE
BANHEIRO MASCULINO = 1 UNIDADE
</t>
    </r>
    <r>
      <rPr>
        <b/>
        <sz val="10"/>
        <rFont val="Calibri"/>
        <family val="2"/>
        <scheme val="minor"/>
      </rPr>
      <t>TOTAL = 4 UNIDADES</t>
    </r>
  </si>
  <si>
    <r>
      <t xml:space="preserve">(AREA RETIRADA DO CAD)
ÁREA TOTAL A SER REFORMADA = </t>
    </r>
    <r>
      <rPr>
        <b/>
        <sz val="10"/>
        <rFont val="Calibri"/>
        <family val="2"/>
        <scheme val="minor"/>
      </rPr>
      <t>781,87m²</t>
    </r>
  </si>
  <si>
    <t>.</t>
  </si>
  <si>
    <t>CRONOGRAMA FÍSICO-FINANCEIRO</t>
  </si>
  <si>
    <t>VALOR DO CONVÊNIO:</t>
  </si>
  <si>
    <t>ETAPAS/DESCRIÇÃO</t>
  </si>
  <si>
    <t>FÍSICO/ FINANCEIRO</t>
  </si>
  <si>
    <t>TOTAL  ETAPAS</t>
  </si>
  <si>
    <t>MÊS 1</t>
  </si>
  <si>
    <t>MÊS 2</t>
  </si>
  <si>
    <t>MÊS 3</t>
  </si>
  <si>
    <t>MÊS 4</t>
  </si>
  <si>
    <t>TOTAL</t>
  </si>
  <si>
    <t>Físico %</t>
  </si>
  <si>
    <t>Financeiro</t>
  </si>
  <si>
    <t>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</si>
</sst>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&quot;R$ &quot;#,##0.00"/>
  </numFmts>
  <fonts count="15" x14ac:knownFonts="1">
    <font>
      <sz val="10"/>
      <name val="Arial"/>
      <family val="2"/>
    </font>
    <font>
      <sz val="10"/>
      <name val="Arial"/>
      <family val="2"/>
    </font>
    <font>
      <sz val="8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3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/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2" borderId="13" xfId="0" applyFont="1" applyFill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6" fillId="0" borderId="15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18" xfId="0" applyFont="1" applyBorder="1" applyAlignment="1">
      <alignment horizontal="right" vertical="center"/>
    </xf>
    <xf numFmtId="10" fontId="6" fillId="0" borderId="19" xfId="3" applyNumberFormat="1" applyFont="1" applyFill="1" applyBorder="1" applyAlignment="1">
      <alignment horizontal="center" vertical="center"/>
    </xf>
    <xf numFmtId="0" fontId="7" fillId="0" borderId="0" xfId="0" applyFont="1"/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10" fontId="6" fillId="2" borderId="21" xfId="3" applyNumberFormat="1" applyFont="1" applyFill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49" fontId="6" fillId="0" borderId="26" xfId="0" applyNumberFormat="1" applyFont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 wrapText="1"/>
    </xf>
    <xf numFmtId="164" fontId="6" fillId="0" borderId="27" xfId="0" applyNumberFormat="1" applyFont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left" vertical="center"/>
    </xf>
    <xf numFmtId="2" fontId="9" fillId="0" borderId="26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/>
    <xf numFmtId="0" fontId="9" fillId="0" borderId="25" xfId="0" applyFont="1" applyBorder="1" applyAlignment="1">
      <alignment horizontal="center" vertical="center" wrapText="1"/>
    </xf>
    <xf numFmtId="49" fontId="9" fillId="0" borderId="26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2" fontId="9" fillId="0" borderId="26" xfId="1" applyNumberFormat="1" applyFont="1" applyFill="1" applyBorder="1" applyAlignment="1">
      <alignment horizontal="center" vertical="center" wrapText="1"/>
    </xf>
    <xf numFmtId="4" fontId="9" fillId="0" borderId="26" xfId="0" applyNumberFormat="1" applyFont="1" applyBorder="1" applyAlignment="1">
      <alignment horizontal="center" vertical="center" wrapText="1"/>
    </xf>
    <xf numFmtId="44" fontId="9" fillId="0" borderId="26" xfId="0" applyNumberFormat="1" applyFont="1" applyBorder="1" applyAlignment="1">
      <alignment horizontal="center" vertical="center" wrapText="1"/>
    </xf>
    <xf numFmtId="44" fontId="9" fillId="0" borderId="27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horizontal="left" vertical="center" wrapText="1"/>
    </xf>
    <xf numFmtId="49" fontId="9" fillId="0" borderId="28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left" vertical="center" wrapText="1"/>
    </xf>
    <xf numFmtId="2" fontId="9" fillId="0" borderId="28" xfId="1" applyNumberFormat="1" applyFont="1" applyFill="1" applyBorder="1" applyAlignment="1">
      <alignment horizontal="center" vertical="center" wrapText="1"/>
    </xf>
    <xf numFmtId="44" fontId="9" fillId="0" borderId="28" xfId="0" applyNumberFormat="1" applyFont="1" applyBorder="1" applyAlignment="1">
      <alignment horizontal="center" vertical="center" wrapText="1"/>
    </xf>
    <xf numFmtId="4" fontId="9" fillId="0" borderId="28" xfId="0" applyNumberFormat="1" applyFont="1" applyBorder="1" applyAlignment="1">
      <alignment horizontal="center" vertical="center" wrapText="1"/>
    </xf>
    <xf numFmtId="44" fontId="9" fillId="0" borderId="2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44" fontId="6" fillId="0" borderId="31" xfId="0" applyNumberFormat="1" applyFont="1" applyBorder="1" applyAlignment="1">
      <alignment horizontal="center" vertical="center"/>
    </xf>
    <xf numFmtId="44" fontId="6" fillId="0" borderId="32" xfId="0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left" vertical="center"/>
    </xf>
    <xf numFmtId="2" fontId="9" fillId="0" borderId="34" xfId="1" applyNumberFormat="1" applyFont="1" applyFill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 wrapText="1"/>
    </xf>
    <xf numFmtId="44" fontId="6" fillId="0" borderId="34" xfId="0" applyNumberFormat="1" applyFont="1" applyBorder="1" applyAlignment="1">
      <alignment horizontal="center" vertical="center" wrapText="1"/>
    </xf>
    <xf numFmtId="44" fontId="6" fillId="0" borderId="35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/>
    </xf>
    <xf numFmtId="44" fontId="9" fillId="0" borderId="26" xfId="2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2" fontId="9" fillId="0" borderId="0" xfId="1" applyNumberFormat="1" applyFont="1" applyFill="1" applyBorder="1" applyAlignment="1">
      <alignment horizontal="center" vertical="center" wrapText="1"/>
    </xf>
    <xf numFmtId="4" fontId="9" fillId="0" borderId="36" xfId="0" applyNumberFormat="1" applyFont="1" applyBorder="1" applyAlignment="1">
      <alignment horizontal="center" vertical="center" wrapText="1"/>
    </xf>
    <xf numFmtId="44" fontId="9" fillId="0" borderId="37" xfId="2" applyFont="1" applyBorder="1" applyAlignment="1">
      <alignment horizontal="center" vertical="center" wrapText="1"/>
    </xf>
    <xf numFmtId="164" fontId="9" fillId="0" borderId="37" xfId="0" applyNumberFormat="1" applyFont="1" applyBorder="1" applyAlignment="1">
      <alignment horizontal="center" vertical="center" wrapText="1"/>
    </xf>
    <xf numFmtId="164" fontId="9" fillId="0" borderId="38" xfId="0" applyNumberFormat="1" applyFont="1" applyBorder="1" applyAlignment="1">
      <alignment horizontal="center" vertical="center" wrapText="1"/>
    </xf>
    <xf numFmtId="164" fontId="6" fillId="0" borderId="31" xfId="0" applyNumberFormat="1" applyFont="1" applyBorder="1" applyAlignment="1">
      <alignment horizontal="center" vertical="center"/>
    </xf>
    <xf numFmtId="164" fontId="6" fillId="0" borderId="32" xfId="0" applyNumberFormat="1" applyFont="1" applyBorder="1" applyAlignment="1">
      <alignment horizontal="center" vertical="center"/>
    </xf>
    <xf numFmtId="164" fontId="6" fillId="0" borderId="34" xfId="0" applyNumberFormat="1" applyFont="1" applyBorder="1" applyAlignment="1">
      <alignment horizontal="center" vertical="center" wrapText="1"/>
    </xf>
    <xf numFmtId="164" fontId="6" fillId="0" borderId="35" xfId="0" applyNumberFormat="1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center" vertical="center"/>
    </xf>
    <xf numFmtId="44" fontId="9" fillId="0" borderId="28" xfId="2" applyFont="1" applyBorder="1" applyAlignment="1">
      <alignment horizontal="center" vertical="center" wrapText="1"/>
    </xf>
    <xf numFmtId="164" fontId="6" fillId="0" borderId="32" xfId="0" applyNumberFormat="1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64" fontId="9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164" fontId="6" fillId="0" borderId="41" xfId="0" applyNumberFormat="1" applyFont="1" applyBorder="1" applyAlignment="1">
      <alignment horizontal="center" vertical="center"/>
    </xf>
    <xf numFmtId="164" fontId="6" fillId="0" borderId="30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 wrapText="1"/>
    </xf>
    <xf numFmtId="49" fontId="9" fillId="0" borderId="37" xfId="0" applyNumberFormat="1" applyFont="1" applyBorder="1" applyAlignment="1">
      <alignment horizontal="center" vertical="center" wrapText="1"/>
    </xf>
    <xf numFmtId="164" fontId="9" fillId="0" borderId="34" xfId="0" applyNumberFormat="1" applyFont="1" applyBorder="1" applyAlignment="1">
      <alignment horizontal="center" vertical="center" wrapText="1"/>
    </xf>
    <xf numFmtId="164" fontId="9" fillId="0" borderId="35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left" vertical="center"/>
    </xf>
    <xf numFmtId="49" fontId="9" fillId="0" borderId="34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/>
    </xf>
    <xf numFmtId="164" fontId="9" fillId="0" borderId="34" xfId="0" applyNumberFormat="1" applyFont="1" applyBorder="1" applyAlignment="1">
      <alignment horizontal="center" vertical="center"/>
    </xf>
    <xf numFmtId="164" fontId="6" fillId="0" borderId="35" xfId="0" applyNumberFormat="1" applyFont="1" applyBorder="1" applyAlignment="1">
      <alignment horizontal="center" vertical="center"/>
    </xf>
    <xf numFmtId="164" fontId="9" fillId="0" borderId="27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4" xfId="0" applyFont="1" applyBorder="1" applyAlignment="1">
      <alignment horizontal="center" vertical="center" wrapText="1"/>
    </xf>
    <xf numFmtId="164" fontId="6" fillId="0" borderId="45" xfId="0" applyNumberFormat="1" applyFont="1" applyBorder="1" applyAlignment="1">
      <alignment horizontal="center" vertical="center"/>
    </xf>
    <xf numFmtId="164" fontId="6" fillId="0" borderId="46" xfId="0" applyNumberFormat="1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49" fontId="9" fillId="0" borderId="26" xfId="0" applyNumberFormat="1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49" fontId="9" fillId="0" borderId="28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/>
    </xf>
    <xf numFmtId="164" fontId="9" fillId="0" borderId="28" xfId="0" applyNumberFormat="1" applyFont="1" applyBorder="1" applyAlignment="1">
      <alignment horizontal="center" vertical="center" wrapText="1"/>
    </xf>
    <xf numFmtId="164" fontId="9" fillId="0" borderId="29" xfId="0" applyNumberFormat="1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49" fontId="6" fillId="0" borderId="48" xfId="0" applyNumberFormat="1" applyFont="1" applyBorder="1" applyAlignment="1">
      <alignment horizontal="center" vertical="center" wrapText="1"/>
    </xf>
    <xf numFmtId="0" fontId="6" fillId="2" borderId="48" xfId="0" applyFont="1" applyFill="1" applyBorder="1" applyAlignment="1">
      <alignment horizontal="left" vertical="center"/>
    </xf>
    <xf numFmtId="2" fontId="9" fillId="0" borderId="48" xfId="1" applyNumberFormat="1" applyFont="1" applyFill="1" applyBorder="1" applyAlignment="1">
      <alignment horizontal="center" vertical="center"/>
    </xf>
    <xf numFmtId="4" fontId="9" fillId="0" borderId="48" xfId="0" applyNumberFormat="1" applyFont="1" applyBorder="1" applyAlignment="1">
      <alignment horizontal="center" vertical="center" wrapText="1"/>
    </xf>
    <xf numFmtId="164" fontId="6" fillId="0" borderId="48" xfId="0" applyNumberFormat="1" applyFont="1" applyBorder="1" applyAlignment="1">
      <alignment horizontal="center" vertical="center" wrapText="1"/>
    </xf>
    <xf numFmtId="164" fontId="6" fillId="0" borderId="49" xfId="0" applyNumberFormat="1" applyFont="1" applyBorder="1" applyAlignment="1">
      <alignment horizontal="center" vertical="center" wrapText="1"/>
    </xf>
    <xf numFmtId="0" fontId="9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 wrapText="1"/>
    </xf>
    <xf numFmtId="164" fontId="6" fillId="0" borderId="53" xfId="0" applyNumberFormat="1" applyFont="1" applyBorder="1" applyAlignment="1">
      <alignment horizontal="center" vertical="center"/>
    </xf>
    <xf numFmtId="164" fontId="6" fillId="0" borderId="54" xfId="0" applyNumberFormat="1" applyFont="1" applyBorder="1" applyAlignment="1">
      <alignment horizontal="center" vertical="center"/>
    </xf>
    <xf numFmtId="0" fontId="9" fillId="0" borderId="5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38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164" fontId="6" fillId="3" borderId="32" xfId="0" applyNumberFormat="1" applyFont="1" applyFill="1" applyBorder="1" applyAlignment="1">
      <alignment horizontal="center" vertical="center"/>
    </xf>
    <xf numFmtId="164" fontId="2" fillId="0" borderId="0" xfId="0" applyNumberFormat="1" applyFont="1"/>
    <xf numFmtId="0" fontId="8" fillId="0" borderId="2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164" fontId="11" fillId="0" borderId="23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3" xfId="0" applyFont="1" applyBorder="1" applyAlignment="1">
      <alignment vertical="center"/>
    </xf>
    <xf numFmtId="0" fontId="2" fillId="0" borderId="42" xfId="0" applyFont="1" applyBorder="1" applyAlignment="1">
      <alignment vertical="center"/>
    </xf>
    <xf numFmtId="0" fontId="12" fillId="0" borderId="43" xfId="0" applyFont="1" applyBorder="1" applyAlignment="1">
      <alignment vertical="center"/>
    </xf>
    <xf numFmtId="0" fontId="8" fillId="0" borderId="43" xfId="0" applyFont="1" applyBorder="1" applyAlignment="1">
      <alignment horizontal="center" vertical="center" wrapText="1"/>
    </xf>
    <xf numFmtId="0" fontId="2" fillId="0" borderId="43" xfId="0" applyFont="1" applyBorder="1" applyAlignment="1">
      <alignment vertical="center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56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8" xfId="0" applyFont="1" applyBorder="1" applyAlignment="1">
      <alignment wrapText="1"/>
    </xf>
    <xf numFmtId="0" fontId="12" fillId="0" borderId="9" xfId="0" applyFont="1" applyBorder="1" applyAlignment="1">
      <alignment wrapText="1"/>
    </xf>
    <xf numFmtId="0" fontId="12" fillId="0" borderId="0" xfId="0" applyFont="1" applyAlignment="1">
      <alignment wrapText="1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2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23" xfId="0" applyFont="1" applyBorder="1" applyAlignment="1">
      <alignment horizontal="center"/>
    </xf>
    <xf numFmtId="0" fontId="5" fillId="0" borderId="42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56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2" fontId="5" fillId="0" borderId="28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/>
    </xf>
    <xf numFmtId="0" fontId="5" fillId="0" borderId="26" xfId="0" applyFont="1" applyBorder="1" applyAlignment="1">
      <alignment horizontal="center" vertical="center"/>
    </xf>
    <xf numFmtId="2" fontId="5" fillId="0" borderId="26" xfId="0" applyNumberFormat="1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 wrapText="1"/>
    </xf>
    <xf numFmtId="2" fontId="9" fillId="0" borderId="34" xfId="1" applyNumberFormat="1" applyFont="1" applyFill="1" applyBorder="1" applyAlignment="1">
      <alignment horizontal="center" vertical="center" wrapText="1"/>
    </xf>
    <xf numFmtId="2" fontId="9" fillId="0" borderId="34" xfId="0" applyNumberFormat="1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6" fillId="4" borderId="33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left" vertical="center" wrapText="1"/>
    </xf>
    <xf numFmtId="2" fontId="9" fillId="4" borderId="34" xfId="1" applyNumberFormat="1" applyFont="1" applyFill="1" applyBorder="1" applyAlignment="1">
      <alignment horizontal="center" vertical="center" wrapText="1"/>
    </xf>
    <xf numFmtId="2" fontId="9" fillId="4" borderId="34" xfId="0" applyNumberFormat="1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9" fillId="0" borderId="27" xfId="0" applyFont="1" applyBorder="1" applyAlignment="1">
      <alignment horizontal="center" vertical="top" wrapText="1"/>
    </xf>
    <xf numFmtId="0" fontId="9" fillId="0" borderId="57" xfId="0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vertical="center"/>
    </xf>
    <xf numFmtId="0" fontId="6" fillId="4" borderId="25" xfId="0" applyFont="1" applyFill="1" applyBorder="1" applyAlignment="1">
      <alignment horizontal="center" vertical="center"/>
    </xf>
    <xf numFmtId="2" fontId="6" fillId="4" borderId="26" xfId="1" applyNumberFormat="1" applyFont="1" applyFill="1" applyBorder="1" applyAlignment="1">
      <alignment horizontal="center" vertical="center" wrapText="1"/>
    </xf>
    <xf numFmtId="4" fontId="6" fillId="4" borderId="26" xfId="0" applyNumberFormat="1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left" vertical="center" wrapText="1"/>
    </xf>
    <xf numFmtId="2" fontId="9" fillId="2" borderId="26" xfId="1" applyNumberFormat="1" applyFont="1" applyFill="1" applyBorder="1" applyAlignment="1">
      <alignment horizontal="center" vertical="center" wrapText="1"/>
    </xf>
    <xf numFmtId="4" fontId="9" fillId="2" borderId="26" xfId="0" applyNumberFormat="1" applyFont="1" applyFill="1" applyBorder="1" applyAlignment="1">
      <alignment horizontal="center" vertical="center" wrapText="1"/>
    </xf>
    <xf numFmtId="4" fontId="9" fillId="0" borderId="27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Alignment="1">
      <alignment vertical="center"/>
    </xf>
    <xf numFmtId="0" fontId="12" fillId="0" borderId="0" xfId="0" applyFont="1"/>
    <xf numFmtId="0" fontId="10" fillId="5" borderId="1" xfId="0" applyFont="1" applyFill="1" applyBorder="1"/>
    <xf numFmtId="0" fontId="10" fillId="5" borderId="2" xfId="0" applyFont="1" applyFill="1" applyBorder="1" applyAlignment="1">
      <alignment wrapText="1"/>
    </xf>
    <xf numFmtId="0" fontId="10" fillId="5" borderId="3" xfId="0" applyFont="1" applyFill="1" applyBorder="1"/>
    <xf numFmtId="0" fontId="10" fillId="5" borderId="0" xfId="0" applyFont="1" applyFill="1"/>
    <xf numFmtId="0" fontId="14" fillId="5" borderId="1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3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2" xfId="0" applyFont="1" applyFill="1" applyBorder="1" applyAlignment="1">
      <alignment horizontal="center"/>
    </xf>
    <xf numFmtId="0" fontId="10" fillId="5" borderId="3" xfId="0" applyFont="1" applyFill="1" applyBorder="1" applyAlignment="1">
      <alignment horizontal="center"/>
    </xf>
    <xf numFmtId="0" fontId="6" fillId="5" borderId="7" xfId="0" applyFont="1" applyFill="1" applyBorder="1" applyAlignment="1">
      <alignment vertical="center"/>
    </xf>
    <xf numFmtId="0" fontId="6" fillId="5" borderId="58" xfId="0" applyFont="1" applyFill="1" applyBorder="1" applyAlignment="1">
      <alignment vertical="center"/>
    </xf>
    <xf numFmtId="0" fontId="6" fillId="5" borderId="8" xfId="0" applyFont="1" applyFill="1" applyBorder="1" applyAlignment="1">
      <alignment vertical="center"/>
    </xf>
    <xf numFmtId="0" fontId="6" fillId="5" borderId="58" xfId="0" applyFont="1" applyFill="1" applyBorder="1" applyAlignment="1">
      <alignment horizontal="left" vertical="center"/>
    </xf>
    <xf numFmtId="0" fontId="6" fillId="5" borderId="8" xfId="0" applyFont="1" applyFill="1" applyBorder="1" applyAlignment="1">
      <alignment horizontal="left" vertical="center"/>
    </xf>
    <xf numFmtId="0" fontId="6" fillId="5" borderId="9" xfId="0" applyFont="1" applyFill="1" applyBorder="1" applyAlignment="1">
      <alignment horizontal="left" vertical="center"/>
    </xf>
    <xf numFmtId="0" fontId="6" fillId="5" borderId="50" xfId="0" applyFont="1" applyFill="1" applyBorder="1" applyAlignment="1">
      <alignment vertical="center"/>
    </xf>
    <xf numFmtId="0" fontId="6" fillId="5" borderId="51" xfId="0" applyFont="1" applyFill="1" applyBorder="1" applyAlignment="1">
      <alignment vertical="center"/>
    </xf>
    <xf numFmtId="0" fontId="6" fillId="5" borderId="51" xfId="0" applyFont="1" applyFill="1" applyBorder="1" applyAlignment="1">
      <alignment horizontal="left" vertical="center"/>
    </xf>
    <xf numFmtId="0" fontId="6" fillId="5" borderId="59" xfId="0" applyFont="1" applyFill="1" applyBorder="1" applyAlignment="1">
      <alignment horizontal="left" vertical="center"/>
    </xf>
    <xf numFmtId="0" fontId="6" fillId="5" borderId="55" xfId="0" applyFont="1" applyFill="1" applyBorder="1" applyAlignment="1">
      <alignment horizontal="left" vertical="center"/>
    </xf>
    <xf numFmtId="0" fontId="6" fillId="5" borderId="60" xfId="0" applyFont="1" applyFill="1" applyBorder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60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6" fillId="5" borderId="23" xfId="0" applyFont="1" applyFill="1" applyBorder="1" applyAlignment="1">
      <alignment horizontal="left" vertical="center"/>
    </xf>
    <xf numFmtId="0" fontId="6" fillId="5" borderId="61" xfId="0" applyFont="1" applyFill="1" applyBorder="1" applyAlignment="1">
      <alignment vertical="center"/>
    </xf>
    <xf numFmtId="0" fontId="6" fillId="5" borderId="31" xfId="0" applyFont="1" applyFill="1" applyBorder="1" applyAlignment="1">
      <alignment vertical="center" wrapText="1"/>
    </xf>
    <xf numFmtId="0" fontId="6" fillId="5" borderId="62" xfId="0" applyFont="1" applyFill="1" applyBorder="1" applyAlignment="1">
      <alignment horizontal="center" vertical="center" wrapText="1"/>
    </xf>
    <xf numFmtId="0" fontId="6" fillId="5" borderId="63" xfId="0" applyFont="1" applyFill="1" applyBorder="1" applyAlignment="1">
      <alignment horizontal="center" vertical="center"/>
    </xf>
    <xf numFmtId="0" fontId="6" fillId="5" borderId="64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left" vertical="center" wrapText="1"/>
    </xf>
    <xf numFmtId="49" fontId="12" fillId="5" borderId="65" xfId="0" applyNumberFormat="1" applyFont="1" applyFill="1" applyBorder="1" applyAlignment="1">
      <alignment horizontal="center" vertical="top" wrapText="1"/>
    </xf>
    <xf numFmtId="10" fontId="12" fillId="5" borderId="66" xfId="0" applyNumberFormat="1" applyFont="1" applyFill="1" applyBorder="1" applyAlignment="1">
      <alignment vertical="top" wrapText="1"/>
    </xf>
    <xf numFmtId="10" fontId="12" fillId="5" borderId="65" xfId="0" applyNumberFormat="1" applyFont="1" applyFill="1" applyBorder="1" applyAlignment="1">
      <alignment vertical="top" wrapText="1"/>
    </xf>
    <xf numFmtId="10" fontId="9" fillId="5" borderId="67" xfId="0" applyNumberFormat="1" applyFont="1" applyFill="1" applyBorder="1" applyAlignment="1">
      <alignment vertical="top" wrapText="1"/>
    </xf>
    <xf numFmtId="0" fontId="10" fillId="5" borderId="42" xfId="0" applyFont="1" applyFill="1" applyBorder="1" applyAlignment="1">
      <alignment horizontal="left" vertical="center" wrapText="1"/>
    </xf>
    <xf numFmtId="49" fontId="12" fillId="5" borderId="68" xfId="0" applyNumberFormat="1" applyFont="1" applyFill="1" applyBorder="1" applyAlignment="1">
      <alignment horizontal="center" vertical="top" wrapText="1"/>
    </xf>
    <xf numFmtId="164" fontId="12" fillId="5" borderId="69" xfId="0" applyNumberFormat="1" applyFont="1" applyFill="1" applyBorder="1" applyAlignment="1">
      <alignment vertical="top" wrapText="1"/>
    </xf>
    <xf numFmtId="164" fontId="12" fillId="5" borderId="68" xfId="0" applyNumberFormat="1" applyFont="1" applyFill="1" applyBorder="1" applyAlignment="1">
      <alignment vertical="top" wrapText="1"/>
    </xf>
    <xf numFmtId="164" fontId="12" fillId="5" borderId="70" xfId="0" applyNumberFormat="1" applyFont="1" applyFill="1" applyBorder="1" applyAlignment="1">
      <alignment vertical="top" wrapText="1"/>
    </xf>
    <xf numFmtId="0" fontId="10" fillId="5" borderId="61" xfId="0" applyFont="1" applyFill="1" applyBorder="1" applyAlignment="1">
      <alignment horizontal="left" vertical="center" wrapText="1"/>
    </xf>
    <xf numFmtId="10" fontId="12" fillId="5" borderId="67" xfId="0" applyNumberFormat="1" applyFont="1" applyFill="1" applyBorder="1" applyAlignment="1">
      <alignment vertical="top" wrapText="1"/>
    </xf>
    <xf numFmtId="0" fontId="10" fillId="5" borderId="71" xfId="0" applyFont="1" applyFill="1" applyBorder="1" applyAlignment="1">
      <alignment horizontal="left" vertical="center" wrapText="1"/>
    </xf>
    <xf numFmtId="164" fontId="12" fillId="5" borderId="53" xfId="0" applyNumberFormat="1" applyFont="1" applyFill="1" applyBorder="1" applyAlignment="1">
      <alignment vertical="top" wrapText="1"/>
    </xf>
    <xf numFmtId="164" fontId="12" fillId="5" borderId="68" xfId="0" applyNumberFormat="1" applyFont="1" applyFill="1" applyBorder="1" applyAlignment="1">
      <alignment horizontal="right" vertical="top" wrapText="1"/>
    </xf>
    <xf numFmtId="164" fontId="12" fillId="5" borderId="37" xfId="0" applyNumberFormat="1" applyFont="1" applyFill="1" applyBorder="1" applyAlignment="1">
      <alignment vertical="top" wrapText="1"/>
    </xf>
    <xf numFmtId="164" fontId="12" fillId="5" borderId="0" xfId="0" applyNumberFormat="1" applyFont="1" applyFill="1" applyAlignment="1">
      <alignment vertical="top" wrapText="1"/>
    </xf>
    <xf numFmtId="164" fontId="12" fillId="5" borderId="72" xfId="0" applyNumberFormat="1" applyFont="1" applyFill="1" applyBorder="1" applyAlignment="1">
      <alignment vertical="top" wrapText="1"/>
    </xf>
    <xf numFmtId="0" fontId="6" fillId="5" borderId="61" xfId="0" applyFont="1" applyFill="1" applyBorder="1" applyAlignment="1">
      <alignment horizontal="right" vertical="center" wrapText="1"/>
    </xf>
    <xf numFmtId="49" fontId="5" fillId="5" borderId="65" xfId="0" applyNumberFormat="1" applyFont="1" applyFill="1" applyBorder="1" applyAlignment="1">
      <alignment horizontal="center" vertical="top" wrapText="1"/>
    </xf>
    <xf numFmtId="10" fontId="5" fillId="5" borderId="65" xfId="0" applyNumberFormat="1" applyFont="1" applyFill="1" applyBorder="1" applyAlignment="1">
      <alignment vertical="top" wrapText="1"/>
    </xf>
    <xf numFmtId="10" fontId="12" fillId="5" borderId="73" xfId="0" applyNumberFormat="1" applyFont="1" applyFill="1" applyBorder="1" applyAlignment="1">
      <alignment vertical="top" wrapText="1"/>
    </xf>
    <xf numFmtId="0" fontId="6" fillId="5" borderId="71" xfId="0" applyFont="1" applyFill="1" applyBorder="1" applyAlignment="1">
      <alignment horizontal="right" vertical="center" wrapText="1"/>
    </xf>
    <xf numFmtId="49" fontId="5" fillId="5" borderId="68" xfId="0" applyNumberFormat="1" applyFont="1" applyFill="1" applyBorder="1" applyAlignment="1">
      <alignment horizontal="center" vertical="top" wrapText="1"/>
    </xf>
    <xf numFmtId="165" fontId="5" fillId="5" borderId="68" xfId="0" applyNumberFormat="1" applyFont="1" applyFill="1" applyBorder="1" applyAlignment="1">
      <alignment vertical="top" wrapText="1"/>
    </xf>
    <xf numFmtId="165" fontId="5" fillId="5" borderId="74" xfId="0" applyNumberFormat="1" applyFont="1" applyFill="1" applyBorder="1" applyAlignment="1">
      <alignment vertical="top" wrapText="1"/>
    </xf>
    <xf numFmtId="0" fontId="10" fillId="5" borderId="22" xfId="0" applyFont="1" applyFill="1" applyBorder="1" applyAlignment="1">
      <alignment vertical="center"/>
    </xf>
    <xf numFmtId="0" fontId="10" fillId="5" borderId="0" xfId="0" applyFont="1" applyFill="1" applyAlignment="1">
      <alignment vertical="center" wrapText="1"/>
    </xf>
    <xf numFmtId="0" fontId="10" fillId="5" borderId="0" xfId="0" applyFont="1" applyFill="1" applyAlignment="1">
      <alignment vertical="center"/>
    </xf>
    <xf numFmtId="0" fontId="10" fillId="5" borderId="75" xfId="0" applyFont="1" applyFill="1" applyBorder="1" applyAlignment="1">
      <alignment vertical="center"/>
    </xf>
    <xf numFmtId="0" fontId="10" fillId="5" borderId="23" xfId="0" applyFont="1" applyFill="1" applyBorder="1" applyAlignment="1">
      <alignment vertical="center"/>
    </xf>
    <xf numFmtId="0" fontId="6" fillId="5" borderId="4" xfId="0" applyFont="1" applyFill="1" applyBorder="1" applyAlignment="1">
      <alignment wrapText="1"/>
    </xf>
    <xf numFmtId="0" fontId="6" fillId="5" borderId="5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horizontal="center" wrapText="1"/>
    </xf>
    <xf numFmtId="0" fontId="9" fillId="5" borderId="0" xfId="0" applyFont="1" applyFill="1"/>
    <xf numFmtId="0" fontId="6" fillId="5" borderId="22" xfId="0" applyFont="1" applyFill="1" applyBorder="1" applyAlignment="1">
      <alignment wrapText="1"/>
    </xf>
    <xf numFmtId="0" fontId="6" fillId="5" borderId="0" xfId="0" applyFont="1" applyFill="1" applyAlignment="1">
      <alignment horizontal="center" wrapText="1"/>
    </xf>
    <xf numFmtId="0" fontId="6" fillId="5" borderId="23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9" fillId="5" borderId="22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9" fillId="0" borderId="22" xfId="0" applyFont="1" applyBorder="1" applyAlignment="1">
      <alignment vertical="center"/>
    </xf>
    <xf numFmtId="0" fontId="10" fillId="5" borderId="42" xfId="0" applyFont="1" applyFill="1" applyBorder="1"/>
    <xf numFmtId="0" fontId="6" fillId="5" borderId="43" xfId="0" applyFont="1" applyFill="1" applyBorder="1" applyAlignment="1">
      <alignment horizontal="center" wrapText="1"/>
    </xf>
    <xf numFmtId="0" fontId="6" fillId="5" borderId="56" xfId="0" applyFont="1" applyFill="1" applyBorder="1" applyAlignment="1">
      <alignment horizontal="center" wrapText="1"/>
    </xf>
    <xf numFmtId="0" fontId="10" fillId="5" borderId="0" xfId="0" applyFont="1" applyFill="1" applyAlignment="1">
      <alignment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1381125</xdr:colOff>
      <xdr:row>0</xdr:row>
      <xdr:rowOff>95250</xdr:rowOff>
    </xdr:from>
    <xdr:to>
      <xdr:col>6</xdr:col>
      <xdr:colOff>809625</xdr:colOff>
      <xdr:row>0</xdr:row>
      <xdr:rowOff>809625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B147628F-8989-45FD-8556-36462D675A11}"/>
            </a:ext>
          </a:extLst>
        </xdr:cNvPr>
        <xdr:cNvSpPr txBox="1">
          <a:spLocks noChangeArrowheads="1"/>
        </xdr:cNvSpPr>
      </xdr:nvSpPr>
      <xdr:spPr bwMode="auto">
        <a:xfrm>
          <a:off x="3533775" y="95250"/>
          <a:ext cx="5200650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PREFEITURA MUNICIPAL DE BOCAIUVA</a:t>
          </a:r>
          <a:endParaRPr lang="pt-BR">
            <a:effectLst/>
          </a:endParaRP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ESTADO DE MINAS GERAIS</a:t>
          </a:r>
          <a:endParaRPr lang="pt-BR">
            <a:effectLst/>
          </a:endParaRP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RUA MARIANA DE QUEIROGA Nº 141 CENTRO</a:t>
          </a:r>
          <a:endParaRPr lang="pt-BR">
            <a:effectLst/>
          </a:endParaRP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CEP 39390-000</a:t>
          </a:r>
          <a:endParaRPr lang="pt-BR">
            <a:effectLst/>
          </a:endParaRPr>
        </a:p>
      </xdr:txBody>
    </xdr:sp>
    <xdr:clientData/>
  </xdr:twoCellAnchor>
  <xdr:twoCellAnchor editAs="oneCell">
    <xdr:from>
      <xdr:col>0</xdr:col>
      <xdr:colOff>156209</xdr:colOff>
      <xdr:row>0</xdr:row>
      <xdr:rowOff>19050</xdr:rowOff>
    </xdr:from>
    <xdr:to>
      <xdr:col>3</xdr:col>
      <xdr:colOff>1208482</xdr:colOff>
      <xdr:row>0</xdr:row>
      <xdr:rowOff>838200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EB73C26E-B7D2-4134-B2B1-E790265D1C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6209" y="19050"/>
          <a:ext cx="3204923" cy="819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2695575</xdr:colOff>
      <xdr:row>0</xdr:row>
      <xdr:rowOff>230841</xdr:rowOff>
    </xdr:from>
    <xdr:to>
      <xdr:col>4</xdr:col>
      <xdr:colOff>471207</xdr:colOff>
      <xdr:row>0</xdr:row>
      <xdr:rowOff>945216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549B116-17F1-424D-B46E-A9853F2383D0}"/>
            </a:ext>
          </a:extLst>
        </xdr:cNvPr>
        <xdr:cNvSpPr txBox="1">
          <a:spLocks noChangeArrowheads="1"/>
        </xdr:cNvSpPr>
      </xdr:nvSpPr>
      <xdr:spPr bwMode="auto">
        <a:xfrm>
          <a:off x="3343275" y="230841"/>
          <a:ext cx="4843182" cy="714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PREFEITURA MUNICIPAL DE BOCAIUVA</a:t>
          </a:r>
          <a:endParaRPr lang="pt-BR">
            <a:effectLst/>
          </a:endParaRP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ESTADO DE MINAS GERAIS</a:t>
          </a:r>
          <a:endParaRPr lang="pt-BR">
            <a:effectLst/>
          </a:endParaRP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RUA MARIANA DE QUEIROGA Nº 141 CENTRO</a:t>
          </a:r>
          <a:endParaRPr lang="pt-BR">
            <a:effectLst/>
          </a:endParaRP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CEP 39390-000</a:t>
          </a:r>
          <a:endParaRPr lang="pt-BR">
            <a:effectLst/>
          </a:endParaRPr>
        </a:p>
      </xdr:txBody>
    </xdr:sp>
    <xdr:clientData/>
  </xdr:twoCellAnchor>
  <xdr:twoCellAnchor editAs="oneCell">
    <xdr:from>
      <xdr:col>0</xdr:col>
      <xdr:colOff>333374</xdr:colOff>
      <xdr:row>0</xdr:row>
      <xdr:rowOff>114300</xdr:rowOff>
    </xdr:from>
    <xdr:to>
      <xdr:col>1</xdr:col>
      <xdr:colOff>2890597</xdr:colOff>
      <xdr:row>0</xdr:row>
      <xdr:rowOff>1084729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5C3ADE6C-8D25-4F20-B293-26C91D924B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3374" y="114300"/>
          <a:ext cx="3204923" cy="970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3990975</xdr:colOff>
      <xdr:row>0</xdr:row>
      <xdr:rowOff>133351</xdr:rowOff>
    </xdr:from>
    <xdr:to>
      <xdr:col>4</xdr:col>
      <xdr:colOff>466725</xdr:colOff>
      <xdr:row>0</xdr:row>
      <xdr:rowOff>971551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BD2F229C-545E-4152-A525-935C445F2F12}"/>
            </a:ext>
          </a:extLst>
        </xdr:cNvPr>
        <xdr:cNvSpPr txBox="1">
          <a:spLocks noChangeArrowheads="1"/>
        </xdr:cNvSpPr>
      </xdr:nvSpPr>
      <xdr:spPr bwMode="auto">
        <a:xfrm>
          <a:off x="3990975" y="133351"/>
          <a:ext cx="333375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/>
        <a:lstStyle/>
        <a:p>
          <a:pPr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PREFEITURA MUNICIPAL DE BOCAIUVA</a:t>
          </a:r>
          <a:endParaRPr lang="pt-BR">
            <a:effectLst/>
          </a:endParaRPr>
        </a:p>
        <a:p>
          <a:pPr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ESTADO DE MINAS GERAIS</a:t>
          </a:r>
          <a:endParaRPr lang="pt-BR">
            <a:effectLst/>
          </a:endParaRPr>
        </a:p>
        <a:p>
          <a:pPr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RUA MARIANA DE QUEIROGA Nº 141 CENTRO</a:t>
          </a:r>
          <a:endParaRPr lang="pt-BR">
            <a:effectLst/>
          </a:endParaRPr>
        </a:p>
        <a:p>
          <a:pPr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CEP 39390-000</a:t>
          </a:r>
          <a:endParaRPr lang="pt-BR">
            <a:effectLst/>
          </a:endParaRPr>
        </a:p>
      </xdr:txBody>
    </xdr:sp>
    <xdr:clientData/>
  </xdr:twoCellAnchor>
  <xdr:twoCellAnchor editAs="oneCell">
    <xdr:from>
      <xdr:col>0</xdr:col>
      <xdr:colOff>114300</xdr:colOff>
      <xdr:row>0</xdr:row>
      <xdr:rowOff>47625</xdr:rowOff>
    </xdr:from>
    <xdr:to>
      <xdr:col>0</xdr:col>
      <xdr:colOff>3321464</xdr:colOff>
      <xdr:row>0</xdr:row>
      <xdr:rowOff>1018054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0ED5B39-EB81-4AD7-A238-02EE477D44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47625"/>
          <a:ext cx="3207164" cy="97042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JOSEPAULO\pasta%20compartilhada\CAMILLA\CENTRO%20CULTURAL%20DE%20BOCAIUVA\PARA%20LICITA&#199;&#195;O\CENTRO%20CULTURAL%20CAMILLA.xlsx" TargetMode="External"/><Relationship Id="rId1" Type="http://schemas.openxmlformats.org/officeDocument/2006/relationships/externalLinkPath" Target="CENTRO%20CULTURAL%20CAMILL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11\AN&#193;LISE%20DE%20DOCUMENTA&#199;&#195;O%20T&#201;CNICA\2014\PROCESSO%20110.000.238-2014%20-%20VIADUTO%20EPIG%20-%20SUDOESTE%20-%20PARQUE%20DA%20CIDADE\Or&#231;amento\2014out%20-%20EPIG%20TR2%20-%20Or&#231;amento%20Paradigma%20(licita&#231;&#227;o)%20(p&#243;s%20questionamentos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11\Users\Andr&#233;Luiz\Documents\Os%202013\O-2013.007%20-%20CINNANTI%20-%20PFDF\docenv\2013.10.11\03.02.02%20OR-13-104.88-0403-00%20(terrapl)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a\drive-c\EMBASA\2156\ALT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 ORÇ"/>
      <sheetName val="MM CALC"/>
      <sheetName val="CPU"/>
      <sheetName val="MEMORIAL DESCRITIVO"/>
      <sheetName val="CRON"/>
      <sheetName val="ESTUDO DO BDI"/>
    </sheetNames>
    <sheetDataSet>
      <sheetData sheetId="0">
        <row r="6">
          <cell r="H6" t="str">
            <v>DATA: 30/07/2025</v>
          </cell>
        </row>
        <row r="12">
          <cell r="A12">
            <v>1</v>
          </cell>
          <cell r="D12" t="str">
            <v xml:space="preserve">SERVIÇOS PRELIMINARES </v>
          </cell>
        </row>
        <row r="13">
          <cell r="A13" t="str">
            <v>1.1</v>
          </cell>
          <cell r="D13" t="str">
            <v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v>
          </cell>
          <cell r="E13" t="str">
            <v>unid</v>
          </cell>
        </row>
        <row r="14">
          <cell r="A14" t="str">
            <v>1.2</v>
          </cell>
          <cell r="D14" t="str">
            <v>DEMOLIÇÃO MANUAL DE PISO CERÂMICO OU LADRILHO HIDRÁULICO, INCLUSIVE AFASTAMENTO E EMPILHAMENTO, EXCLUSIVE DEMOLIÇÃO DE CONTRAPISO, TRANSPORTE E RETIRADA DO MATERIAL DEMOLIDO</v>
          </cell>
          <cell r="E14" t="str">
            <v>M²</v>
          </cell>
        </row>
        <row r="15">
          <cell r="A15" t="str">
            <v>1.3</v>
          </cell>
          <cell r="D15" t="str">
            <v>REMOÇÃO MANUAL DE FOLHA DE PORTA OU JANELA DE MADEIRA OU METÁLICA, COM REAPROVEITAMENTO, INCLUSIVE AFASTAMENTO E EMPILHAMENTO, EXCLUSIVE TRANSPORTE E RETIRADA DO MATERIAL REMOVIDO NÃO REAPROVEITÁVEL</v>
          </cell>
          <cell r="E15" t="str">
            <v>M²</v>
          </cell>
        </row>
        <row r="16">
          <cell r="A16" t="str">
            <v>1.4</v>
          </cell>
          <cell r="D16" t="str">
            <v>REMOÇÃO MANUAL DE MARCO EM MADEIRA OU METÁLICO, COM REAPROVEITAMENTO, INCLUSIVE AFASTAMENTO E EMPILHAMENTO, EXCLUSIVE TRANSPORTE E RETIRADA DO MATERIAL REMOVIDO NÃO REAPROVEITÁVEL</v>
          </cell>
          <cell r="E16" t="str">
            <v>unid</v>
          </cell>
        </row>
        <row r="17">
          <cell r="A17" t="str">
            <v>1.5</v>
          </cell>
          <cell r="D17" t="str">
            <v>DEMOLIÇÃO MANUAL DE CONSTRUÇÃO EM ALVENARIAS DE VEDAÇÃO, COM ESPESSURA MÁXIMA DE 15CM, INCLUSIVE REMOÇÃO COM REAPROVEITAMENTO DE ESQUADRIAS, AFASTAMENTO E EMPILHAMENTO, EXCLUSIVE TRANSPORTE E RETIRADA DO MATERIAL DEMOLIDO/REMOVIDO NÃO REAPROVEITÁVEL</v>
          </cell>
          <cell r="E17" t="str">
            <v>M²</v>
          </cell>
        </row>
        <row r="18">
          <cell r="A18" t="str">
            <v>1.6</v>
          </cell>
          <cell r="D18" t="str">
            <v>REMOÇÃO DE LOUÇAS (LAVATÓRIO, BANHEIRA, PIA, VASO SANITÁRIO, TANQUE), COM REAPROVEITAMENTO, INCLUSIVE AFASTAMENTO E EMPILHAMENTO, EXCLUSIVE TRANSPORTE E RETIRADA DO MATERIAL REMOVIDO NÃO REAPROVEITÁVEL</v>
          </cell>
          <cell r="E18" t="str">
            <v>UNIDADE</v>
          </cell>
        </row>
        <row r="19">
          <cell r="A19" t="str">
            <v>1.7</v>
          </cell>
          <cell r="D19" t="str">
            <v>REMOÇÃO MANUAL DE PISO DE TACO DE MADEIRA, COM REAPROVEITAMENTO, INCLUSIVE AFASTAMENTO E EMPILHAMENTO, EXCLUSIVE TRANSPORTE E RETIRADA DO MATERIAL REMOVIDO NÃO REAPROVEITÁVEL</v>
          </cell>
          <cell r="E19" t="str">
            <v>M²</v>
          </cell>
        </row>
        <row r="20">
          <cell r="A20" t="str">
            <v>1.8</v>
          </cell>
          <cell r="D20" t="str">
            <v>REMOÇÃO MANUAL DE LUMINÁRIA COMERCIAL, EMBUTIDA OU SOBREPOR, COM REAPROVEITAMENTO, INCLUSIVE AFASTAMENTO E EMPILHAMENTO, EXCLUSIVE TRANSPORTE E RETIRADA DO MATERIAL REMOVIDO NÃO REAPROVEITÁVEL</v>
          </cell>
          <cell r="E20" t="str">
            <v>UNIDADE</v>
          </cell>
        </row>
        <row r="21">
          <cell r="A21" t="str">
            <v>1.9</v>
          </cell>
          <cell r="D21" t="str">
            <v>REMOÇÃO MANUAL DE LUMINÁRIA COMPACTA (PLAFON, PAINEL LED, ETC.) EMBUTIDA OU SOBREPOR, COM REAPROVEITAMENTO, INCLUSIVE AFASTAMENTO E EMPILHAMENTO, EXCLUSIVE TRANSPORTE E RETIRADA DO MATERIAL REMOVIDO NÃO
REAPROVEITÁVEL</v>
          </cell>
          <cell r="E21" t="str">
            <v>UNIDADE</v>
          </cell>
        </row>
        <row r="22">
          <cell r="A22" t="str">
            <v>1.10</v>
          </cell>
          <cell r="D22" t="str">
            <v>REMOÇÃO MANUAL DE FORRO DE PLACAS (GESSO, MINERAL, FIBRA, ISOPOR, COLMEIA, PVC, ETC.), COM REAPROVEITAMENTO, INCLUSIVE DEMOLIÇÃO ESTRUTURA DE SUSTENTAÇÃO, AFASTAMENTO E EMPILHAMENTO, EXCLUSIVE TRANSPORTE E
RETIRADA DO MATERIAL REMOVIDO NÃO REAPROVEITÁVEL</v>
          </cell>
          <cell r="E22" t="str">
            <v>M²</v>
          </cell>
        </row>
        <row r="23">
          <cell r="I23">
            <v>17532.559999999998</v>
          </cell>
        </row>
        <row r="24">
          <cell r="A24">
            <v>2</v>
          </cell>
          <cell r="D24" t="str">
            <v>BANHEIROS</v>
          </cell>
        </row>
        <row r="25">
          <cell r="A25" t="str">
            <v>2.1</v>
          </cell>
          <cell r="D25" t="str">
            <v>BACIA SANITÁRIA (VASO) DE LOUÇA CONVENCIONAL ACESSÍVEL ( PCR/PMR), COR BRANCA, INCLUSIVE ACESSÓRIOS DE FIXAÇÃO/ VEDAÇÃO, VÁLVULA DE DESCARGA METÁLICA COM ACIONAMENTO DUPLO, TUBO DE LIGAÇÃO DE LATÃO COM CANOPLA E REJUNTAMENTO, EXCLUSIVE ASSENTO</v>
          </cell>
          <cell r="E25" t="str">
            <v>UNIDADE</v>
          </cell>
        </row>
        <row r="26">
          <cell r="A26" t="str">
            <v>2.2</v>
          </cell>
          <cell r="D26" t="str">
            <v>BACIA SANITÁRIA (VASO) DE LOUÇA CONVENCIONAL, COR BRANCA, INCLUSIVE ACESSÓRIOS DE FIXAÇÃO/VEDAÇÃO, VÁLVULA DE DESCARGA METÁLICA COM ACIONAMENTO DUPLO, TUBO DE LIGAÇÃO DE LATÃO COM CANOPLA E REJUNTAMENTO, EXCLUSIVE ASSENTO</v>
          </cell>
          <cell r="E26" t="str">
            <v>UNIDADE</v>
          </cell>
        </row>
        <row r="27">
          <cell r="A27" t="str">
            <v>2.3</v>
          </cell>
          <cell r="D27" t="str">
            <v>MICTÓRIO SIFONADO DE LOUÇA BRANCA, INCLUSIVE ENGATE FLEXÍVEL, EXCLUSIVE VÁLVULA DE DESCARGA</v>
          </cell>
          <cell r="E27" t="str">
            <v>UNIDADE</v>
          </cell>
        </row>
        <row r="28">
          <cell r="A28" t="str">
            <v>2.4</v>
          </cell>
          <cell r="D28" t="str">
            <v>VÁLVULA DE DESCARGA METÁLICA PARA MICTÓRIO COM FECHAMENTO AUTOMÁTICO, EXCLUSIVE MICTÓRIO</v>
          </cell>
          <cell r="E28" t="str">
            <v>UNIDADE</v>
          </cell>
        </row>
        <row r="29">
          <cell r="A29" t="str">
            <v>2.5</v>
          </cell>
          <cell r="D29" t="str">
            <v>TORNEIRA METÁLICA PARA LAVATÓRIO, ABERTURA 1/4 DE VOLTA, ACABAMENTO CROMADO, COM AREJADOR, APLICAÇÃO DE MESA, INCLUSIVE ENGATE FLEXÍVEL METÁLICO</v>
          </cell>
          <cell r="E29" t="str">
            <v>UNIDADE</v>
          </cell>
        </row>
        <row r="30">
          <cell r="A30" t="str">
            <v>2.6</v>
          </cell>
          <cell r="D30" t="str">
            <v>BANCADA EM GRANITO, COR CINZA ANDORINHA, ESP. 2CM, ACABAMENTO POLIDO, APOIADA EM CONSOLE DE METALON (50X30)MM, EXCLUSIVE RODABANCA/FRONTÃO, TESTEIRA/FAIXA, FURO EM BANCADA, CUBA METÁLICA, VÁLVULA, SIFÃO, TORNEIRA E ENGATE FLEXÍVEL</v>
          </cell>
          <cell r="E30" t="str">
            <v>M²</v>
          </cell>
        </row>
        <row r="31">
          <cell r="A31" t="str">
            <v>2.7</v>
          </cell>
          <cell r="D31" t="str">
            <v>RODABANCA/FRONTÃO PARA BANCADA EM GRANITO, COR CINZA ANDORINHA, ESP. 2CM, ALTURA DE 7CM, INCLUSIVE REJUNTAMENTO EM MASSA PLÁSTICA NA COR DA PEDRA</v>
          </cell>
          <cell r="E31" t="str">
            <v xml:space="preserve">METRO </v>
          </cell>
        </row>
        <row r="32">
          <cell r="A32" t="str">
            <v>2.8</v>
          </cell>
          <cell r="D32" t="str">
            <v>TESTEIRA PARA BANCADA EM GRANITO, COR CINZA ANDORINHA, ESP. 2CM, ALTURA DE 5CM, INCLUSIVE POLIMENTO, CORTE/COLAGEM EM MEIA ESQUADARIA E MASSA PLÁSTICA NA COR DA PEDRA</v>
          </cell>
          <cell r="E32" t="str">
            <v>METRO</v>
          </cell>
        </row>
        <row r="33">
          <cell r="A33" t="str">
            <v>2.9</v>
          </cell>
          <cell r="D33" t="str">
            <v>CUBA DE LOUÇA BRANCA DE EMBUTIR, FORMATO OVAL, INCLUSIVE VÁLVULA DE ESCOAMENTO DE METAL COM ACABAMENTO CROMADO, SIFÃO DE METAL TIPO COPO COM ACABAMENTO CROMADO</v>
          </cell>
          <cell r="E33" t="str">
            <v>UNIDADE</v>
          </cell>
        </row>
        <row r="34">
          <cell r="A34" t="str">
            <v>2.10</v>
          </cell>
          <cell r="D34" t="str">
            <v>DIVISÓRIA EM GRANITO CINZA ANDORINHA, ESP. 3CM, INCLUSIVE INSTALAÇÃO, FERRAGENS EM LATÃO CROMADO E ACESSÓRIOS</v>
          </cell>
          <cell r="E34" t="str">
            <v>M²</v>
          </cell>
        </row>
        <row r="35">
          <cell r="A35" t="str">
            <v>2.11</v>
          </cell>
          <cell r="D35" t="str">
            <v>PORTA DE MADEIRA COMPLETA, DIMENSÃO (90X210)CM, TIPO DE ABRIR, UMA (1) FOLHA, ACABAMENTO NATURAL PARA PINTURA/ VERNIZ, TIPO PRANCHETA/SARRAFEADA, INCLUSIVE MARCO, ALIZAR E FERRAGENS, EXCLUSIVE PINTURA/VERNIZ</v>
          </cell>
          <cell r="E35" t="str">
            <v>UNIDADE</v>
          </cell>
        </row>
        <row r="36">
          <cell r="A36" t="str">
            <v>2.12</v>
          </cell>
          <cell r="D36" t="str">
            <v>PORTA DE MADEIRA COMPLETA, DIMENSÃO (80X210)CM, TIPO DE ABRIR, UMA (1) FOLHA, ACABAMENTO NATURAL PARA PINTURA/VERNIZ, TIPO PRANCHETA/SARRAFEADA, INCLUSIVE MARCO, ALIZAR E FERRAGENS, EXCLUSIVE PINTURA/VERNIZ</v>
          </cell>
          <cell r="E36" t="str">
            <v>UNIDADE</v>
          </cell>
        </row>
        <row r="37">
          <cell r="A37" t="str">
            <v>2.13</v>
          </cell>
          <cell r="D37" t="str">
            <v>PORTA DE MADEIRA COMPLETA, DIMENSÃO (70X210)CM, TIPO DE ABRIR, UMA (1) FOLHA, ACABAMENTO NATURAL PARA PINTURA/VERNIZ, TIPO PRANCHETA/SARRAFEADA, INCLUSIVE MARCO, ALIZAR E FERRAGENS, EXCLUSIVE PINTURA/VERNIZ</v>
          </cell>
          <cell r="E37" t="str">
            <v>UNIDADE</v>
          </cell>
        </row>
        <row r="38">
          <cell r="A38" t="str">
            <v>2.14</v>
          </cell>
          <cell r="D38" t="str">
            <v xml:space="preserve">PORTA EM ALUMÍNIO DE ABRIR TIPO VENEZIANA COM GUARNIÇÃO, FIXAÇÃO COM PARAFUSOS – FORNECIMENTO E INSTALAÇÃO. AF_12/2019 </v>
          </cell>
          <cell r="E38" t="str">
            <v>M²</v>
          </cell>
        </row>
        <row r="39">
          <cell r="A39" t="str">
            <v>2.15</v>
          </cell>
          <cell r="D39" t="str">
            <v xml:space="preserve">TARJETA TIPO LIVRE/OCUPADO PARA PORTA DE BANHEIRO. AF_12/2019 </v>
          </cell>
          <cell r="E39" t="str">
            <v>UNIDADE</v>
          </cell>
        </row>
        <row r="40">
          <cell r="A40" t="str">
            <v>2.16</v>
          </cell>
          <cell r="D40" t="str">
            <v>FECHADURA TIPO INTERNA (GORGE), GRAU DE SEGURANÇA MÉDIO, DISTÂNCIA DE BROCA 40MM, ACABAMENTO COM ESPELHO CROMADO E MAÇANETA MODELO ALAVANCA EM ZAMAC, INCLUSIVE ACESSÓRIOS PARA FIXAÇÃO E DUAS (2) CHAVES</v>
          </cell>
          <cell r="E40" t="str">
            <v>UNIDADE</v>
          </cell>
        </row>
        <row r="41">
          <cell r="A41" t="str">
            <v>2.17</v>
          </cell>
          <cell r="D41" t="str">
            <v>REVESTIMENTO COM PORCELANATO APLICADO EM PISO, ACABAMENTO ESMALTADO ACETINADO, AMBIENTE INTERNO/EXTERNO, PADRÃO EXTRA, BORDA RETIFICADA, DIMENSÃO DA PEÇA (45X45)CM, ASSENTAMENTO COM ARGAMASSA INDUSTRIALIZADA, INCLUSIVE REJUNTAMENTO</v>
          </cell>
          <cell r="E41" t="str">
            <v>M²</v>
          </cell>
        </row>
        <row r="42">
          <cell r="A42" t="str">
            <v>2.18</v>
          </cell>
          <cell r="D42" t="str">
            <v>REVESTIMENTO COM CERÂMICA APLICADO EM PAREDE, ACABAMENTO ESMALTADO, AMBIENTE INTERNO/EXTERNO, PADRÃO EXTRA, DIMENSÃO DA PEÇA ATÉ 2025 CM2, PEI III, ASSENTAMENTO COM ARGAMASSA INDUSTRIALIZADA, INCLUSIVE REJUNTAMENTO</v>
          </cell>
        </row>
        <row r="43">
          <cell r="A43" t="str">
            <v>2.19</v>
          </cell>
          <cell r="D43" t="str">
            <v>ALVENARIA DE VEDAÇÃO COM TIJOLO CERÂMICO FURADO, ESP. 9CM, PARA REVESTIMENTO, INCLUSIVE ARGAMASSA PARA ASSENTAMENTO</v>
          </cell>
          <cell r="E43" t="str">
            <v>M²</v>
          </cell>
        </row>
        <row r="44">
          <cell r="A44" t="str">
            <v>2.20</v>
          </cell>
          <cell r="D44" t="str">
            <v>CHAPISCO COM ARGAMASSA, TRAÇO 1:3 (CIMENTO E AREIA), ESP. 5MM, APLICADO EM ALVENARIA/ESTRUTURA DE CONCRETO COM COLHER, INCLUSIVE ARGAMASSA COM PREPARO MECANIZADO</v>
          </cell>
          <cell r="E44" t="str">
            <v>M²</v>
          </cell>
        </row>
        <row r="45">
          <cell r="A45" t="str">
            <v>2.21</v>
          </cell>
          <cell r="D45" t="str">
            <v>EMBOÇO COM ARGAMASSA, TRAÇO 1:6 (CIMENTO E AREIA), ESP. 20MM, APLICAÇÃO MANUAL, INCLUSIVE ARGAMASSA COM PREPARO MECANIZADO, EXCLUSIVE CHAPISCO</v>
          </cell>
          <cell r="E45" t="str">
            <v>M²</v>
          </cell>
        </row>
        <row r="46">
          <cell r="A46" t="str">
            <v>2.22</v>
          </cell>
          <cell r="D46" t="str">
            <v>REBOCO COM ARGAMASSA, TRAÇO 1:2:8 (CIMENTO, CAL E AREIA) , ESP. 30MM, APLICAÇÃO MANUAL, INCLUSIVE ARGAMASSA COM PREPARO MECANIZADO</v>
          </cell>
          <cell r="E46" t="str">
            <v>M²</v>
          </cell>
        </row>
        <row r="47">
          <cell r="A47" t="str">
            <v>2.23</v>
          </cell>
          <cell r="D47" t="str">
            <v>FORRO EM CHAPA DE GESSO ACARTONADA, ESP. 12,5MM, COM FIXAÇÃO DO TIPO ESTRUTURADA EM PERFIL METÁLICO, EXCLUSIVE PERFIL TABICA, SANCA E MOLDURA, INCLUSIVE ACESSÓRIOS E FIXAÇÃO</v>
          </cell>
          <cell r="E47" t="str">
            <v>M²</v>
          </cell>
        </row>
        <row r="48">
          <cell r="A48" t="str">
            <v>2.24</v>
          </cell>
          <cell r="D48" t="str">
            <v>PISO EM CONCRETO PREPARADO EM OBRA COM BETONEIRA COM FCK DE 10MPA, SEM ARMAÇÃO, ACABAMENTO RÚSTICO, ESP. 5CM, INCLUSIVE FORNECIMENTO, LANÇAMENTO, ADENSAMENTO, SARRAFEAMENTO, EXCLUSIVE JUNTA DE DILATAÇÃO</v>
          </cell>
          <cell r="E48" t="str">
            <v>M²</v>
          </cell>
        </row>
        <row r="49">
          <cell r="A49" t="str">
            <v>2.25</v>
          </cell>
          <cell r="D49" t="str">
            <v>CONTRAPISO DESEMPENADO COM ARGAMASSA, TRAÇO 1:3 (CIMENTO E AREIA), ESP. 30MM, INCLUSIVE ARGAMASSA COM PREPARO MECANIZADO</v>
          </cell>
          <cell r="E49" t="str">
            <v>M²</v>
          </cell>
        </row>
        <row r="50">
          <cell r="A50" t="str">
            <v>2.26</v>
          </cell>
          <cell r="D50" t="str">
            <v>CONTRAPISO DESEMPENADO COM ARGAMASSA, TRAÇO 1:3 (CIMENTO E AREIA), ESP. 20MM, INCLUSIVE ARGAMASSA COM PREPARO MECANIZADO</v>
          </cell>
          <cell r="E50" t="str">
            <v>M²</v>
          </cell>
        </row>
        <row r="52">
          <cell r="I52">
            <v>68635.890000000029</v>
          </cell>
        </row>
        <row r="53">
          <cell r="A53">
            <v>3</v>
          </cell>
          <cell r="D53" t="str">
            <v>CENTRO CULTURAL</v>
          </cell>
        </row>
        <row r="54">
          <cell r="A54" t="str">
            <v>3.1</v>
          </cell>
          <cell r="D54" t="str">
            <v>LIMPEZA E POLIMENTO DE PISO GRANILITE/MARMORITE, EXCLUSIVE APLICAÇÃO DE RESINA</v>
          </cell>
          <cell r="E54" t="str">
            <v>M²</v>
          </cell>
        </row>
        <row r="55">
          <cell r="A55" t="str">
            <v>3.2</v>
          </cell>
          <cell r="D55" t="str">
            <v>Forro acústico em placas de fibra mineral dim.1250x625x15mm, absorção sonora NRC = 0,55, reflexão luz = 0,86, marca Armstrong, ref. Georgian, ou similar, resist. fogo: classe A. Inclusive perfís metálicos</v>
          </cell>
          <cell r="E55" t="str">
            <v>M²</v>
          </cell>
        </row>
        <row r="56">
          <cell r="A56" t="str">
            <v>3.3</v>
          </cell>
          <cell r="D56" t="str">
            <v>ASSOALHO/TÁBUA CORRIDA EM MADEIRA DE LEI, LARGURA DE 10CM, INCLUSIVE ASSENTAMENTO COM COLA, EXCLUSIVE APLICAÇÃO DE VERNIZ EM PISO DE MADEIRA</v>
          </cell>
          <cell r="E56" t="str">
            <v>M²</v>
          </cell>
        </row>
        <row r="57">
          <cell r="A57" t="str">
            <v>3.4</v>
          </cell>
          <cell r="D57" t="str">
            <v>APLICAÇÃO DE VERNIZ, COM ACABAMENTO BRILHANTE, EM PISO DE MADEIRA, TIPO ASSOALHO/TÁBUA CORRIDA, DUAS (2) DEMÃOS, INCLUSIVE RASPAGEM E CALAFETAÇÃO</v>
          </cell>
          <cell r="E57" t="str">
            <v>M²</v>
          </cell>
        </row>
        <row r="58">
          <cell r="A58" t="str">
            <v>3.5</v>
          </cell>
          <cell r="D58" t="str">
            <v>SERRALHEIRO COM ENCARGOS COMPLEMENTARES</v>
          </cell>
          <cell r="E58" t="str">
            <v>Horas</v>
          </cell>
        </row>
        <row r="59">
          <cell r="I59">
            <v>148996.94</v>
          </cell>
        </row>
        <row r="60">
          <cell r="A60">
            <v>4</v>
          </cell>
          <cell r="D60" t="str">
            <v>COBERTUTA</v>
          </cell>
        </row>
        <row r="61">
          <cell r="A61" t="str">
            <v>4.1</v>
          </cell>
          <cell r="D61" t="str">
            <v>COBERTURA EM TELHA METÁLICA GALVANIZADA TRAPEZOIDAL, TIPO DUPLA TERMOACÚSTICA COM DUAS FACES TRAPEZOIDAIS, ESP. 0,43MM, PREENCHIMENTO EM POLIESTIRENO EXPANDIDO/ ISOPOR COM ESP. 30MM, ACABAMENTO NATURAL, INCLUSIVE ACESSÓRIOS PARA FIXAÇÃO, FORNECIMENTO E INSTALAÇÃO</v>
          </cell>
          <cell r="E61" t="str">
            <v>M²</v>
          </cell>
          <cell r="F61">
            <v>196.22</v>
          </cell>
        </row>
        <row r="62">
          <cell r="A62" t="str">
            <v>4.2</v>
          </cell>
          <cell r="D62" t="str">
            <v>CALHA EM CHAPA GALVANIZADA, ESP. 0,8MM (GSG-22), COM DESENVOLVIMENTO DE 100CM, INCLUSIVE IÇAMENTO MANUAL VERTICAL</v>
          </cell>
          <cell r="E62" t="str">
            <v>METRO</v>
          </cell>
        </row>
        <row r="64">
          <cell r="A64">
            <v>5</v>
          </cell>
          <cell r="D64" t="str">
            <v>PINTURA</v>
          </cell>
        </row>
        <row r="65">
          <cell r="A65" t="str">
            <v>5.1</v>
          </cell>
          <cell r="D65" t="str">
            <v>LIXAMENTO MANUAL EM PAREDE PARA REMOÇÃO DE TINTA</v>
          </cell>
          <cell r="E65" t="str">
            <v>M²</v>
          </cell>
        </row>
        <row r="66">
          <cell r="A66" t="str">
            <v>5.2</v>
          </cell>
          <cell r="D66" t="str">
            <v>PREPARAÇÃO PARA EMASSAMENTO OU PINTURA (LÁTEX/ ACRÍLICA) EM PAREDE, INCLUSIVE UMA (1) DEMÃO DE SELADOR ACRÍLICO</v>
          </cell>
          <cell r="E66" t="str">
            <v>M²</v>
          </cell>
        </row>
        <row r="67">
          <cell r="A67" t="str">
            <v>5.3</v>
          </cell>
          <cell r="D67" t="str">
            <v>EMASSAMENTO EM FORRO DE GESSO COM MASSA CORRIDA (PVA), UMA (1) DEMÃO, INCLUSIVE LIXAMENTO PARA PINTURA</v>
          </cell>
          <cell r="E67" t="str">
            <v>M²</v>
          </cell>
        </row>
        <row r="68">
          <cell r="A68" t="str">
            <v>5.4</v>
          </cell>
          <cell r="D68" t="str">
            <v>EMASSAMENTO EM PAREDE COM MASSA CORRIDA (PVA), DUAS (2) DEMÃOS, INCLUSIVE LIXAMENTO PARA PINTURA</v>
          </cell>
          <cell r="E68" t="str">
            <v>M²</v>
          </cell>
        </row>
        <row r="69">
          <cell r="A69" t="str">
            <v>5.5</v>
          </cell>
          <cell r="D69" t="str">
            <v>PINTURA ACRÍLICA EM PAREDE, DUAS (2) DEMÃOS, COM APLICAÇÃO MANUAL, EXCLUSIVE SELADOR ACRÍLICO E MASSA ACRÍLICA/CORRIDA (PVA)</v>
          </cell>
          <cell r="E69" t="str">
            <v>M²</v>
          </cell>
        </row>
        <row r="70">
          <cell r="A70" t="str">
            <v>5.6</v>
          </cell>
          <cell r="D70" t="str">
            <v>PINTURA COM VERNIZ SINTÉTICO MARÍTIMO EM ESQUADRIAS DE MADEIRA, DUAS (2) DEMÃOS, ACABAMENTO TIPO BRILHANTE, COM APLICAÇÃO MANUAL, INCLUSIVE PREPARAÇÃO DA SUPERFÍCIE COM LIXAMENTO</v>
          </cell>
          <cell r="E70" t="str">
            <v>M²</v>
          </cell>
        </row>
        <row r="71">
          <cell r="I71">
            <v>82031.55</v>
          </cell>
        </row>
        <row r="72">
          <cell r="A72">
            <v>6</v>
          </cell>
          <cell r="D72" t="str">
            <v>INSTALAÇÃO ELETRICA</v>
          </cell>
        </row>
        <row r="73">
          <cell r="A73" t="str">
            <v>6.1</v>
          </cell>
          <cell r="D73" t="str">
            <v>PROJETO EXECUTIVO LUMINOTÉCNICO</v>
          </cell>
          <cell r="E73" t="str">
            <v>PR A1</v>
          </cell>
          <cell r="F73">
            <v>2</v>
          </cell>
        </row>
        <row r="74">
          <cell r="A74" t="str">
            <v>6.2</v>
          </cell>
          <cell r="D74" t="str">
            <v>PROJETO EXECUTIVO DE INSTALAÇÕES ELÉTRICAS</v>
          </cell>
          <cell r="E74" t="str">
            <v>PR A1</v>
          </cell>
          <cell r="F74">
            <v>1</v>
          </cell>
        </row>
        <row r="75">
          <cell r="A75" t="str">
            <v>6.3</v>
          </cell>
          <cell r="D75" t="str">
            <v>INSTALAÇÕES ELÉTRICAS E DE ILUMINAÇÃO, COM TODOS OS MATERIAIS E SERVIÇOS INCLUSOS.</v>
          </cell>
          <cell r="E75" t="str">
            <v>UNIDADE</v>
          </cell>
          <cell r="F75">
            <v>1</v>
          </cell>
        </row>
        <row r="76">
          <cell r="I76">
            <v>176825.35</v>
          </cell>
        </row>
        <row r="77">
          <cell r="A77">
            <v>7</v>
          </cell>
          <cell r="D77" t="str">
            <v>INSTALAÇÃO HIDRAULICA</v>
          </cell>
        </row>
        <row r="78">
          <cell r="A78" t="str">
            <v>7.1</v>
          </cell>
          <cell r="D78" t="str">
            <v>Ponto de água fria embutido, c/material pvc rígido soldável Ø 25mm</v>
          </cell>
          <cell r="E78" t="str">
            <v>UNIDADE</v>
          </cell>
        </row>
        <row r="79">
          <cell r="A79" t="str">
            <v>7.2</v>
          </cell>
          <cell r="D79" t="str">
            <v>FORNECIMENTO E ASSENTAMENTO DE TUBO PVC RÍGIDO SOLDÁVEL, ÁGUA FRIA, DN 50 MM (1.1/2"), INCLUSIVE CONEXÕES</v>
          </cell>
          <cell r="E79" t="str">
            <v>METRO</v>
          </cell>
        </row>
        <row r="80">
          <cell r="A80" t="str">
            <v>7.3</v>
          </cell>
          <cell r="D80" t="str">
            <v>REGISTRO DE GAVETA, TIPO BASE, ROSCÁVEL 1.1/2" (PARA TUBO SOLDÁVEL OU PPR DN 50MM/CPVC DN 42MM), INCLUSIVE ACABAMENTO (PADRÃO MÉDIO) E CANOPLA CROMADOS</v>
          </cell>
          <cell r="E80" t="str">
            <v>UNIDADE</v>
          </cell>
        </row>
        <row r="81">
          <cell r="A81" t="str">
            <v>7.4</v>
          </cell>
          <cell r="D81" t="str">
            <v>CAIXA SIFONADA EM PVC COM GRELHA QUADRADA150 X 150 X 50MM</v>
          </cell>
          <cell r="E81" t="str">
            <v>UNIDADE</v>
          </cell>
        </row>
        <row r="82">
          <cell r="A82" t="str">
            <v>7.5</v>
          </cell>
          <cell r="D82" t="str">
            <v>PONTO DE EMBUTIR PARA ESGOTO EM TUBO PVC RÍGIDO, PB - SÉRIE NORMAL, DN 40MM (1.1/2"), EMBUTIDO NA ALVENARIA/PISO,COM ALTURA (SAÍDA) DE 50CM DO PISO, COM DISTÂNCIA DE ATÉ CINCO (5) METROS DO RAMAL DE ESGOTO, EXCLUSIVE
ESCAVAÇÃO, INCLUSIVE CONEXÕES E FIXAÇÃO DO TUBO COM ENCHIMENTO DO RASGO NA ALVENARIA/CONCRETO COM ARGAMASSA</v>
          </cell>
          <cell r="E82" t="str">
            <v>UNIDADE</v>
          </cell>
        </row>
        <row r="83">
          <cell r="A83" t="str">
            <v>7.6</v>
          </cell>
          <cell r="D83" t="str">
            <v>PONTO DE EMBUTIR PARA ESGOTO EM TUBO PVC RÍGIDO, PBV - SÉRIE NORMAL, DN 100MM (4"), EMBUTIDO EM PISO COM DISTÂNCIA DE ATÉ CINCO (5) METROS DO RAMAL DE ESGOTO, INCLUSIVE CONEXÕES E FIXAÇÃO DO TUBO COM ENCHIMENTO
DO RASGO NO CONCRETO COM ARGAMASSA</v>
          </cell>
          <cell r="E83" t="str">
            <v>UNIDADE</v>
          </cell>
        </row>
        <row r="84">
          <cell r="I84">
            <v>5931.67</v>
          </cell>
        </row>
        <row r="85">
          <cell r="A85">
            <v>8</v>
          </cell>
          <cell r="D85" t="str">
            <v>ACESSORIOS</v>
          </cell>
        </row>
        <row r="86">
          <cell r="A86" t="str">
            <v>8.1</v>
          </cell>
          <cell r="D86" t="str">
            <v xml:space="preserve">Espelho plano 4mm </v>
          </cell>
          <cell r="E86" t="str">
            <v>M²</v>
          </cell>
        </row>
        <row r="87">
          <cell r="A87" t="str">
            <v>8.2</v>
          </cell>
          <cell r="D87" t="str">
            <v>DISTRIBUIDOR/DISPENSER PARA ÁLCOOL EM GEL OU SABONETE LÍQUIDO, EM PLÁSTICO, CAPACIDADE RESERVATÓRIO 800ML, INCLUSIVE ACESSÓRIOS PARA FIXAÇÃO</v>
          </cell>
          <cell r="E87" t="str">
            <v>UNIDADE</v>
          </cell>
        </row>
        <row r="88">
          <cell r="A88" t="str">
            <v>8.3</v>
          </cell>
          <cell r="D88" t="str">
            <v>DISTRIBUIDOR/DISPENSER PARA PAPEL HIGIÊNICO EM PLÁSTICO, TIPO SOBREPOR, INCLUSIVE ACESSÓRIOS DE FIXAÇÃO</v>
          </cell>
          <cell r="E88" t="str">
            <v>UNIDADE</v>
          </cell>
        </row>
        <row r="89">
          <cell r="A89" t="str">
            <v>8.4</v>
          </cell>
          <cell r="D89" t="str">
            <v>DISTRIBUIDOR/DISPENSER PARA PORTA PAPEL TOALHA PARA INTERFOLHAS DE DUAS (2) OU TRÊS (3) DOBRAS, EM AÇO INOX, INCLUSIVE ACESSÓRIOS PARA FIXAÇÃO</v>
          </cell>
          <cell r="E89" t="str">
            <v>UNIDADE</v>
          </cell>
        </row>
        <row r="91">
          <cell r="I91">
            <v>8100.17</v>
          </cell>
        </row>
        <row r="92">
          <cell r="A92">
            <v>9</v>
          </cell>
          <cell r="D92" t="str">
            <v xml:space="preserve">LIMPEZA FINAL </v>
          </cell>
        </row>
        <row r="93">
          <cell r="A93" t="str">
            <v>9.1</v>
          </cell>
          <cell r="D93" t="str">
            <v>LIMPEZA FINAL PARA ENTREGA DA OBRA</v>
          </cell>
          <cell r="E93" t="str">
            <v>M²</v>
          </cell>
        </row>
        <row r="94">
          <cell r="I94">
            <v>7685.78</v>
          </cell>
        </row>
      </sheetData>
      <sheetData sheetId="1">
        <row r="8">
          <cell r="D8">
            <v>1</v>
          </cell>
        </row>
        <row r="9">
          <cell r="D9">
            <v>164.1</v>
          </cell>
        </row>
        <row r="10">
          <cell r="D10">
            <v>12.98</v>
          </cell>
        </row>
        <row r="11">
          <cell r="D11">
            <v>10</v>
          </cell>
        </row>
        <row r="12">
          <cell r="D12">
            <v>27.96</v>
          </cell>
        </row>
        <row r="13">
          <cell r="D13">
            <v>12</v>
          </cell>
        </row>
        <row r="14">
          <cell r="D14">
            <v>132.76</v>
          </cell>
        </row>
        <row r="15">
          <cell r="D15">
            <v>113</v>
          </cell>
        </row>
        <row r="16">
          <cell r="D16">
            <v>10</v>
          </cell>
        </row>
        <row r="17">
          <cell r="D17">
            <v>660.2</v>
          </cell>
        </row>
        <row r="19">
          <cell r="D19">
            <v>2</v>
          </cell>
        </row>
        <row r="20">
          <cell r="D20">
            <v>4</v>
          </cell>
        </row>
        <row r="21">
          <cell r="D21">
            <v>3</v>
          </cell>
        </row>
        <row r="22">
          <cell r="D22">
            <v>3</v>
          </cell>
        </row>
        <row r="23">
          <cell r="D23">
            <v>8</v>
          </cell>
        </row>
        <row r="24">
          <cell r="D24">
            <v>3.17</v>
          </cell>
        </row>
        <row r="25">
          <cell r="D25">
            <v>0.86</v>
          </cell>
        </row>
        <row r="26">
          <cell r="D26">
            <v>0.86</v>
          </cell>
        </row>
        <row r="27">
          <cell r="D27">
            <v>8</v>
          </cell>
        </row>
        <row r="28">
          <cell r="D28">
            <v>15.23</v>
          </cell>
        </row>
        <row r="29">
          <cell r="D29">
            <v>2</v>
          </cell>
        </row>
        <row r="30">
          <cell r="D30">
            <v>2</v>
          </cell>
        </row>
        <row r="31">
          <cell r="D31">
            <v>2</v>
          </cell>
        </row>
        <row r="32">
          <cell r="D32">
            <v>4.8</v>
          </cell>
        </row>
        <row r="33">
          <cell r="D33">
            <v>4</v>
          </cell>
        </row>
        <row r="34">
          <cell r="D34">
            <v>6</v>
          </cell>
        </row>
        <row r="35">
          <cell r="D35">
            <v>71.92</v>
          </cell>
        </row>
        <row r="36">
          <cell r="D36">
            <v>78.08</v>
          </cell>
        </row>
        <row r="37">
          <cell r="D37">
            <v>8.93</v>
          </cell>
        </row>
        <row r="38">
          <cell r="D38">
            <v>17.86</v>
          </cell>
        </row>
        <row r="39">
          <cell r="D39">
            <v>17.86</v>
          </cell>
        </row>
        <row r="40">
          <cell r="D40">
            <v>14.86</v>
          </cell>
        </row>
        <row r="41">
          <cell r="D41">
            <v>25.34</v>
          </cell>
        </row>
        <row r="42">
          <cell r="D42">
            <v>4.09</v>
          </cell>
        </row>
        <row r="43">
          <cell r="D43">
            <v>2.11</v>
          </cell>
        </row>
        <row r="44">
          <cell r="D44">
            <v>1.98</v>
          </cell>
        </row>
        <row r="46">
          <cell r="D46">
            <v>579.62</v>
          </cell>
        </row>
        <row r="47">
          <cell r="D47">
            <v>788.35</v>
          </cell>
        </row>
        <row r="48">
          <cell r="D48">
            <v>133.13</v>
          </cell>
        </row>
        <row r="49">
          <cell r="D49">
            <v>133.13</v>
          </cell>
        </row>
        <row r="53">
          <cell r="D53">
            <v>90</v>
          </cell>
        </row>
        <row r="55">
          <cell r="D55">
            <v>2319</v>
          </cell>
        </row>
        <row r="56">
          <cell r="D56">
            <v>14.86</v>
          </cell>
        </row>
        <row r="57">
          <cell r="D57">
            <v>25.34</v>
          </cell>
        </row>
        <row r="58">
          <cell r="D58">
            <v>1054.01</v>
          </cell>
        </row>
        <row r="59">
          <cell r="D59">
            <v>2319</v>
          </cell>
        </row>
        <row r="60">
          <cell r="D60">
            <v>26.76</v>
          </cell>
        </row>
        <row r="66">
          <cell r="D66">
            <v>9</v>
          </cell>
        </row>
        <row r="67">
          <cell r="D67">
            <v>10</v>
          </cell>
        </row>
        <row r="68">
          <cell r="D68">
            <v>2</v>
          </cell>
        </row>
        <row r="69">
          <cell r="D69">
            <v>2</v>
          </cell>
        </row>
        <row r="70">
          <cell r="D70">
            <v>9</v>
          </cell>
        </row>
        <row r="71">
          <cell r="D71">
            <v>4</v>
          </cell>
        </row>
        <row r="73">
          <cell r="D73">
            <v>5.2</v>
          </cell>
        </row>
        <row r="74">
          <cell r="D74">
            <v>13</v>
          </cell>
        </row>
        <row r="75">
          <cell r="D75">
            <v>4</v>
          </cell>
        </row>
        <row r="76">
          <cell r="D76">
            <v>4</v>
          </cell>
        </row>
        <row r="78">
          <cell r="D78">
            <v>781.87</v>
          </cell>
        </row>
      </sheetData>
      <sheetData sheetId="2">
        <row r="26">
          <cell r="I26">
            <v>136877.78879999998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TENÇÃO"/>
      <sheetName val="SUMÁRIO DAS PLANILHAS"/>
      <sheetName val="SICRO2_CPUs"/>
      <sheetName val="SICRO2_INSUMOS"/>
      <sheetName val="SINAPI-DF_CPUs"/>
      <sheetName val="SINAPI-DF_INSUMOS"/>
      <sheetName val="SEINFRA-SP_CPUs"/>
      <sheetName val="NOVACAP_CPUs"/>
      <sheetName val="NOVACAP_EPIs"/>
      <sheetName val="SEORÇA_CPUs e INS"/>
      <sheetName val="PROJETO_CPUs"/>
      <sheetName val="PROJETO_INSUMOS"/>
      <sheetName val="PREÇOS MAT BETUM"/>
      <sheetName val="SINAPI - ENC. SOCIAIS."/>
      <sheetName val="MAPA COT PRECOS"/>
      <sheetName val="BDI PONDERADO PAV_OAE E DRN"/>
      <sheetName val="BDI (MAT BETUM)"/>
      <sheetName val="PSP-PAV_DREN_OAE EPIG RESUMO"/>
      <sheetName val="PSP-PAV_DREN_OAE EPIG"/>
      <sheetName val="CURVA ABC SERV"/>
      <sheetName val="CRONOGRAMA"/>
      <sheetName val="Curva ABC Serviços"/>
      <sheetName val="2 S 01 100 09 A"/>
      <sheetName val="2 S 01 100 20 A"/>
      <sheetName val="2 S 02 300 00 A"/>
      <sheetName val="2 S 02 400 00 A"/>
      <sheetName val="2 S 02 540 01 A"/>
      <sheetName val="2 S 03 329 51 A"/>
      <sheetName val="5 S 01 100 20 A"/>
      <sheetName val="5747A"/>
      <sheetName val="5747B"/>
      <sheetName val="73692A"/>
      <sheetName val="73994_001A"/>
      <sheetName val="99997"/>
      <sheetName val="99999"/>
      <sheetName val="100000"/>
      <sheetName val="100001"/>
      <sheetName val="100002"/>
      <sheetName val="100003"/>
      <sheetName val="100004"/>
      <sheetName val="100005"/>
      <sheetName val="100006"/>
      <sheetName val="100007"/>
      <sheetName val="100008"/>
      <sheetName val="100009"/>
      <sheetName val="100010"/>
      <sheetName val="100011"/>
      <sheetName val="100012"/>
      <sheetName val="100013"/>
      <sheetName val="100014"/>
      <sheetName val="100015"/>
      <sheetName val="100016"/>
      <sheetName val="NR-18 e NR-24"/>
      <sheetName val="MLQ_DRENAGEM (02.10.2014)"/>
      <sheetName val="MLQ_Quantitativo (12.05.2014)"/>
      <sheetName val="MLQ_VIADUTO (13.09.2013)"/>
      <sheetName val="MLQ_PAVIMENTAÇÃO (18.11.2013)"/>
      <sheetName val="MLQ_SINALIZ_PROV (11.09.2013)"/>
      <sheetName val="MLQ_SINALIZ VIÁRIA (11.09.2013)"/>
      <sheetName val="MLQ_MOV_TERRA (12.09.2013)"/>
      <sheetName val="MLQ_Arm viaduto 02 (12.05.2014)"/>
      <sheetName val="MLQ_Arm viaduto 01 (12.05.2014)"/>
      <sheetName val="MLQ_Alambrados (02.06.2014)"/>
      <sheetName val="MEM_CALC 02.05"/>
      <sheetName val="MEM_CALC 07.01.01"/>
      <sheetName val="TABDIN"/>
      <sheetName val="RESUMO DA TABD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87">
          <cell r="E87">
            <v>1</v>
          </cell>
        </row>
      </sheetData>
      <sheetData sheetId="13"/>
      <sheetData sheetId="14"/>
      <sheetData sheetId="15"/>
      <sheetData sheetId="16">
        <row r="25">
          <cell r="D25">
            <v>0.15</v>
          </cell>
        </row>
      </sheetData>
      <sheetData sheetId="17"/>
      <sheetData sheetId="18">
        <row r="9">
          <cell r="I9">
            <v>1503362.47</v>
          </cell>
        </row>
        <row r="46">
          <cell r="I46">
            <v>3075911.39</v>
          </cell>
        </row>
        <row r="72">
          <cell r="I72">
            <v>1870720.44</v>
          </cell>
        </row>
        <row r="83">
          <cell r="I83">
            <v>3796724.98</v>
          </cell>
        </row>
        <row r="130">
          <cell r="I130">
            <v>1290884.0899999996</v>
          </cell>
        </row>
        <row r="169">
          <cell r="I169">
            <v>4309031.29</v>
          </cell>
        </row>
        <row r="196">
          <cell r="I196">
            <v>3866050.1</v>
          </cell>
        </row>
        <row r="303">
          <cell r="I303">
            <v>174460.22000000003</v>
          </cell>
        </row>
        <row r="318">
          <cell r="I318">
            <v>858890.78999999992</v>
          </cell>
        </row>
      </sheetData>
      <sheetData sheetId="19"/>
      <sheetData sheetId="20"/>
      <sheetData sheetId="21"/>
      <sheetData sheetId="22">
        <row r="45">
          <cell r="J45">
            <v>3.57</v>
          </cell>
        </row>
      </sheetData>
      <sheetData sheetId="23">
        <row r="45">
          <cell r="J45">
            <v>2.88</v>
          </cell>
        </row>
      </sheetData>
      <sheetData sheetId="24">
        <row r="44">
          <cell r="J44">
            <v>0.21</v>
          </cell>
        </row>
      </sheetData>
      <sheetData sheetId="25">
        <row r="44">
          <cell r="J44">
            <v>0.14000000000000001</v>
          </cell>
        </row>
      </sheetData>
      <sheetData sheetId="26">
        <row r="46">
          <cell r="J46">
            <v>120.39</v>
          </cell>
        </row>
      </sheetData>
      <sheetData sheetId="27">
        <row r="46">
          <cell r="J46">
            <v>605.82000000000005</v>
          </cell>
        </row>
      </sheetData>
      <sheetData sheetId="28">
        <row r="45">
          <cell r="J45">
            <v>8.7799999999999994</v>
          </cell>
        </row>
      </sheetData>
      <sheetData sheetId="29">
        <row r="43">
          <cell r="J43">
            <v>234.3</v>
          </cell>
        </row>
      </sheetData>
      <sheetData sheetId="30">
        <row r="43">
          <cell r="J43">
            <v>154.19</v>
          </cell>
        </row>
      </sheetData>
      <sheetData sheetId="31">
        <row r="42">
          <cell r="J42">
            <v>14.99</v>
          </cell>
        </row>
      </sheetData>
      <sheetData sheetId="32">
        <row r="42">
          <cell r="J42">
            <v>5.7</v>
          </cell>
        </row>
      </sheetData>
      <sheetData sheetId="33">
        <row r="46">
          <cell r="J46">
            <v>17.630000000000003</v>
          </cell>
        </row>
      </sheetData>
      <sheetData sheetId="34">
        <row r="54">
          <cell r="J54">
            <v>55390</v>
          </cell>
        </row>
      </sheetData>
      <sheetData sheetId="35">
        <row r="46">
          <cell r="J46">
            <v>48180.97</v>
          </cell>
        </row>
      </sheetData>
      <sheetData sheetId="36">
        <row r="51">
          <cell r="J51">
            <v>1449.71</v>
          </cell>
        </row>
      </sheetData>
      <sheetData sheetId="37">
        <row r="44">
          <cell r="J44">
            <v>900</v>
          </cell>
        </row>
      </sheetData>
      <sheetData sheetId="38">
        <row r="46">
          <cell r="J46">
            <v>1596.8400000000001</v>
          </cell>
        </row>
      </sheetData>
      <sheetData sheetId="39">
        <row r="58">
          <cell r="J58">
            <v>627.5</v>
          </cell>
        </row>
      </sheetData>
      <sheetData sheetId="40">
        <row r="43">
          <cell r="J43">
            <v>3021.1</v>
          </cell>
        </row>
      </sheetData>
      <sheetData sheetId="41">
        <row r="43">
          <cell r="J43">
            <v>3182.7599999999998</v>
          </cell>
        </row>
      </sheetData>
      <sheetData sheetId="42">
        <row r="42">
          <cell r="J42">
            <v>2093.98</v>
          </cell>
        </row>
      </sheetData>
      <sheetData sheetId="43">
        <row r="42">
          <cell r="J42">
            <v>1002.14</v>
          </cell>
        </row>
      </sheetData>
      <sheetData sheetId="44">
        <row r="42">
          <cell r="J42">
            <v>1391.58</v>
          </cell>
        </row>
      </sheetData>
      <sheetData sheetId="45">
        <row r="53">
          <cell r="J53">
            <v>474.48999999999995</v>
          </cell>
        </row>
      </sheetData>
      <sheetData sheetId="46">
        <row r="44">
          <cell r="J44">
            <v>0.06</v>
          </cell>
        </row>
      </sheetData>
      <sheetData sheetId="47">
        <row r="47">
          <cell r="J47">
            <v>851.68</v>
          </cell>
        </row>
      </sheetData>
      <sheetData sheetId="48">
        <row r="53">
          <cell r="J53">
            <v>1439639.9999999998</v>
          </cell>
        </row>
        <row r="55">
          <cell r="J55">
            <v>1439639.9999999998</v>
          </cell>
        </row>
      </sheetData>
      <sheetData sheetId="49">
        <row r="46">
          <cell r="J46">
            <v>36.32</v>
          </cell>
        </row>
      </sheetData>
      <sheetData sheetId="50">
        <row r="51">
          <cell r="J51">
            <v>60.79</v>
          </cell>
        </row>
      </sheetData>
      <sheetData sheetId="51">
        <row r="45">
          <cell r="J45">
            <v>239053.55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.H."/>
      <sheetName val="COMPOSIÇÕES"/>
      <sheetName val="MODELO"/>
      <sheetName val="BDI"/>
      <sheetName val="ENCARGOS SOCIAIS"/>
      <sheetName val="CAPA"/>
      <sheetName val="LISTA DOCUMENTOS"/>
      <sheetName val="PARÂMETROS"/>
      <sheetName val="PLANILHA"/>
      <sheetName val="02.04.201.01"/>
      <sheetName val="02.04.205.01"/>
      <sheetName val="02.04.300.01"/>
      <sheetName val="02.04.300.02"/>
      <sheetName val="02.04.401.01"/>
      <sheetName val="02.04.402.01"/>
      <sheetName val="SINAPI"/>
    </sheetNames>
    <sheetDataSet>
      <sheetData sheetId="0"/>
      <sheetData sheetId="1"/>
      <sheetData sheetId="2"/>
      <sheetData sheetId="3">
        <row r="66">
          <cell r="C66">
            <v>0.21273163751987267</v>
          </cell>
        </row>
      </sheetData>
      <sheetData sheetId="4">
        <row r="43">
          <cell r="C43">
            <v>1.1066</v>
          </cell>
        </row>
      </sheetData>
      <sheetData sheetId="5"/>
      <sheetData sheetId="6"/>
      <sheetData sheetId="7">
        <row r="7">
          <cell r="A7" t="str">
            <v>CARIMBO:</v>
          </cell>
          <cell r="B7">
            <v>0</v>
          </cell>
        </row>
      </sheetData>
      <sheetData sheetId="8">
        <row r="27">
          <cell r="F27">
            <v>16573.809999999998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T1"/>
    </sheetNames>
    <definedNames>
      <definedName name="Macro1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66629-61E2-4290-933E-AD4FC833D367}">
  <sheetPr>
    <pageSetUpPr fitToPage="1"/>
  </sheetPr>
  <dimension ref="A1:N185"/>
  <sheetViews>
    <sheetView showRuler="0" view="pageBreakPreview" topLeftCell="A80" zoomScaleNormal="100" zoomScaleSheetLayoutView="100" workbookViewId="0">
      <selection activeCell="A47" sqref="A47:A50"/>
    </sheetView>
  </sheetViews>
  <sheetFormatPr defaultRowHeight="11.25" x14ac:dyDescent="0.2"/>
  <cols>
    <col min="1" max="1" width="7.28515625" style="6" customWidth="1"/>
    <col min="2" max="2" width="13" style="6" customWidth="1"/>
    <col min="3" max="3" width="12" style="6" customWidth="1"/>
    <col min="4" max="4" width="65.42578125" style="6" customWidth="1"/>
    <col min="5" max="6" width="10.5703125" style="6" customWidth="1"/>
    <col min="7" max="7" width="13.85546875" style="6" customWidth="1"/>
    <col min="8" max="8" width="19.28515625" style="6" bestFit="1" customWidth="1"/>
    <col min="9" max="9" width="16.42578125" style="6" bestFit="1" customWidth="1"/>
    <col min="10" max="10" width="12.5703125" style="6" customWidth="1"/>
    <col min="11" max="11" width="12" style="6" bestFit="1" customWidth="1"/>
    <col min="12" max="256" width="9.140625" style="6"/>
    <col min="257" max="257" width="5.42578125" style="6" bestFit="1" customWidth="1"/>
    <col min="258" max="258" width="10.7109375" style="6" bestFit="1" customWidth="1"/>
    <col min="259" max="259" width="48" style="6" customWidth="1"/>
    <col min="260" max="260" width="9.140625" style="6"/>
    <col min="261" max="264" width="12.28515625" style="6" customWidth="1"/>
    <col min="265" max="512" width="9.140625" style="6"/>
    <col min="513" max="513" width="5.42578125" style="6" bestFit="1" customWidth="1"/>
    <col min="514" max="514" width="10.7109375" style="6" bestFit="1" customWidth="1"/>
    <col min="515" max="515" width="48" style="6" customWidth="1"/>
    <col min="516" max="516" width="9.140625" style="6"/>
    <col min="517" max="520" width="12.28515625" style="6" customWidth="1"/>
    <col min="521" max="768" width="9.140625" style="6"/>
    <col min="769" max="769" width="5.42578125" style="6" bestFit="1" customWidth="1"/>
    <col min="770" max="770" width="10.7109375" style="6" bestFit="1" customWidth="1"/>
    <col min="771" max="771" width="48" style="6" customWidth="1"/>
    <col min="772" max="772" width="9.140625" style="6"/>
    <col min="773" max="776" width="12.28515625" style="6" customWidth="1"/>
    <col min="777" max="1024" width="9.140625" style="6"/>
    <col min="1025" max="1025" width="5.42578125" style="6" bestFit="1" customWidth="1"/>
    <col min="1026" max="1026" width="10.7109375" style="6" bestFit="1" customWidth="1"/>
    <col min="1027" max="1027" width="48" style="6" customWidth="1"/>
    <col min="1028" max="1028" width="9.140625" style="6"/>
    <col min="1029" max="1032" width="12.28515625" style="6" customWidth="1"/>
    <col min="1033" max="1280" width="9.140625" style="6"/>
    <col min="1281" max="1281" width="5.42578125" style="6" bestFit="1" customWidth="1"/>
    <col min="1282" max="1282" width="10.7109375" style="6" bestFit="1" customWidth="1"/>
    <col min="1283" max="1283" width="48" style="6" customWidth="1"/>
    <col min="1284" max="1284" width="9.140625" style="6"/>
    <col min="1285" max="1288" width="12.28515625" style="6" customWidth="1"/>
    <col min="1289" max="1536" width="9.140625" style="6"/>
    <col min="1537" max="1537" width="5.42578125" style="6" bestFit="1" customWidth="1"/>
    <col min="1538" max="1538" width="10.7109375" style="6" bestFit="1" customWidth="1"/>
    <col min="1539" max="1539" width="48" style="6" customWidth="1"/>
    <col min="1540" max="1540" width="9.140625" style="6"/>
    <col min="1541" max="1544" width="12.28515625" style="6" customWidth="1"/>
    <col min="1545" max="1792" width="9.140625" style="6"/>
    <col min="1793" max="1793" width="5.42578125" style="6" bestFit="1" customWidth="1"/>
    <col min="1794" max="1794" width="10.7109375" style="6" bestFit="1" customWidth="1"/>
    <col min="1795" max="1795" width="48" style="6" customWidth="1"/>
    <col min="1796" max="1796" width="9.140625" style="6"/>
    <col min="1797" max="1800" width="12.28515625" style="6" customWidth="1"/>
    <col min="1801" max="2048" width="9.140625" style="6"/>
    <col min="2049" max="2049" width="5.42578125" style="6" bestFit="1" customWidth="1"/>
    <col min="2050" max="2050" width="10.7109375" style="6" bestFit="1" customWidth="1"/>
    <col min="2051" max="2051" width="48" style="6" customWidth="1"/>
    <col min="2052" max="2052" width="9.140625" style="6"/>
    <col min="2053" max="2056" width="12.28515625" style="6" customWidth="1"/>
    <col min="2057" max="2304" width="9.140625" style="6"/>
    <col min="2305" max="2305" width="5.42578125" style="6" bestFit="1" customWidth="1"/>
    <col min="2306" max="2306" width="10.7109375" style="6" bestFit="1" customWidth="1"/>
    <col min="2307" max="2307" width="48" style="6" customWidth="1"/>
    <col min="2308" max="2308" width="9.140625" style="6"/>
    <col min="2309" max="2312" width="12.28515625" style="6" customWidth="1"/>
    <col min="2313" max="2560" width="9.140625" style="6"/>
    <col min="2561" max="2561" width="5.42578125" style="6" bestFit="1" customWidth="1"/>
    <col min="2562" max="2562" width="10.7109375" style="6" bestFit="1" customWidth="1"/>
    <col min="2563" max="2563" width="48" style="6" customWidth="1"/>
    <col min="2564" max="2564" width="9.140625" style="6"/>
    <col min="2565" max="2568" width="12.28515625" style="6" customWidth="1"/>
    <col min="2569" max="2816" width="9.140625" style="6"/>
    <col min="2817" max="2817" width="5.42578125" style="6" bestFit="1" customWidth="1"/>
    <col min="2818" max="2818" width="10.7109375" style="6" bestFit="1" customWidth="1"/>
    <col min="2819" max="2819" width="48" style="6" customWidth="1"/>
    <col min="2820" max="2820" width="9.140625" style="6"/>
    <col min="2821" max="2824" width="12.28515625" style="6" customWidth="1"/>
    <col min="2825" max="3072" width="9.140625" style="6"/>
    <col min="3073" max="3073" width="5.42578125" style="6" bestFit="1" customWidth="1"/>
    <col min="3074" max="3074" width="10.7109375" style="6" bestFit="1" customWidth="1"/>
    <col min="3075" max="3075" width="48" style="6" customWidth="1"/>
    <col min="3076" max="3076" width="9.140625" style="6"/>
    <col min="3077" max="3080" width="12.28515625" style="6" customWidth="1"/>
    <col min="3081" max="3328" width="9.140625" style="6"/>
    <col min="3329" max="3329" width="5.42578125" style="6" bestFit="1" customWidth="1"/>
    <col min="3330" max="3330" width="10.7109375" style="6" bestFit="1" customWidth="1"/>
    <col min="3331" max="3331" width="48" style="6" customWidth="1"/>
    <col min="3332" max="3332" width="9.140625" style="6"/>
    <col min="3333" max="3336" width="12.28515625" style="6" customWidth="1"/>
    <col min="3337" max="3584" width="9.140625" style="6"/>
    <col min="3585" max="3585" width="5.42578125" style="6" bestFit="1" customWidth="1"/>
    <col min="3586" max="3586" width="10.7109375" style="6" bestFit="1" customWidth="1"/>
    <col min="3587" max="3587" width="48" style="6" customWidth="1"/>
    <col min="3588" max="3588" width="9.140625" style="6"/>
    <col min="3589" max="3592" width="12.28515625" style="6" customWidth="1"/>
    <col min="3593" max="3840" width="9.140625" style="6"/>
    <col min="3841" max="3841" width="5.42578125" style="6" bestFit="1" customWidth="1"/>
    <col min="3842" max="3842" width="10.7109375" style="6" bestFit="1" customWidth="1"/>
    <col min="3843" max="3843" width="48" style="6" customWidth="1"/>
    <col min="3844" max="3844" width="9.140625" style="6"/>
    <col min="3845" max="3848" width="12.28515625" style="6" customWidth="1"/>
    <col min="3849" max="4096" width="9.140625" style="6"/>
    <col min="4097" max="4097" width="5.42578125" style="6" bestFit="1" customWidth="1"/>
    <col min="4098" max="4098" width="10.7109375" style="6" bestFit="1" customWidth="1"/>
    <col min="4099" max="4099" width="48" style="6" customWidth="1"/>
    <col min="4100" max="4100" width="9.140625" style="6"/>
    <col min="4101" max="4104" width="12.28515625" style="6" customWidth="1"/>
    <col min="4105" max="4352" width="9.140625" style="6"/>
    <col min="4353" max="4353" width="5.42578125" style="6" bestFit="1" customWidth="1"/>
    <col min="4354" max="4354" width="10.7109375" style="6" bestFit="1" customWidth="1"/>
    <col min="4355" max="4355" width="48" style="6" customWidth="1"/>
    <col min="4356" max="4356" width="9.140625" style="6"/>
    <col min="4357" max="4360" width="12.28515625" style="6" customWidth="1"/>
    <col min="4361" max="4608" width="9.140625" style="6"/>
    <col min="4609" max="4609" width="5.42578125" style="6" bestFit="1" customWidth="1"/>
    <col min="4610" max="4610" width="10.7109375" style="6" bestFit="1" customWidth="1"/>
    <col min="4611" max="4611" width="48" style="6" customWidth="1"/>
    <col min="4612" max="4612" width="9.140625" style="6"/>
    <col min="4613" max="4616" width="12.28515625" style="6" customWidth="1"/>
    <col min="4617" max="4864" width="9.140625" style="6"/>
    <col min="4865" max="4865" width="5.42578125" style="6" bestFit="1" customWidth="1"/>
    <col min="4866" max="4866" width="10.7109375" style="6" bestFit="1" customWidth="1"/>
    <col min="4867" max="4867" width="48" style="6" customWidth="1"/>
    <col min="4868" max="4868" width="9.140625" style="6"/>
    <col min="4869" max="4872" width="12.28515625" style="6" customWidth="1"/>
    <col min="4873" max="5120" width="9.140625" style="6"/>
    <col min="5121" max="5121" width="5.42578125" style="6" bestFit="1" customWidth="1"/>
    <col min="5122" max="5122" width="10.7109375" style="6" bestFit="1" customWidth="1"/>
    <col min="5123" max="5123" width="48" style="6" customWidth="1"/>
    <col min="5124" max="5124" width="9.140625" style="6"/>
    <col min="5125" max="5128" width="12.28515625" style="6" customWidth="1"/>
    <col min="5129" max="5376" width="9.140625" style="6"/>
    <col min="5377" max="5377" width="5.42578125" style="6" bestFit="1" customWidth="1"/>
    <col min="5378" max="5378" width="10.7109375" style="6" bestFit="1" customWidth="1"/>
    <col min="5379" max="5379" width="48" style="6" customWidth="1"/>
    <col min="5380" max="5380" width="9.140625" style="6"/>
    <col min="5381" max="5384" width="12.28515625" style="6" customWidth="1"/>
    <col min="5385" max="5632" width="9.140625" style="6"/>
    <col min="5633" max="5633" width="5.42578125" style="6" bestFit="1" customWidth="1"/>
    <col min="5634" max="5634" width="10.7109375" style="6" bestFit="1" customWidth="1"/>
    <col min="5635" max="5635" width="48" style="6" customWidth="1"/>
    <col min="5636" max="5636" width="9.140625" style="6"/>
    <col min="5637" max="5640" width="12.28515625" style="6" customWidth="1"/>
    <col min="5641" max="5888" width="9.140625" style="6"/>
    <col min="5889" max="5889" width="5.42578125" style="6" bestFit="1" customWidth="1"/>
    <col min="5890" max="5890" width="10.7109375" style="6" bestFit="1" customWidth="1"/>
    <col min="5891" max="5891" width="48" style="6" customWidth="1"/>
    <col min="5892" max="5892" width="9.140625" style="6"/>
    <col min="5893" max="5896" width="12.28515625" style="6" customWidth="1"/>
    <col min="5897" max="6144" width="9.140625" style="6"/>
    <col min="6145" max="6145" width="5.42578125" style="6" bestFit="1" customWidth="1"/>
    <col min="6146" max="6146" width="10.7109375" style="6" bestFit="1" customWidth="1"/>
    <col min="6147" max="6147" width="48" style="6" customWidth="1"/>
    <col min="6148" max="6148" width="9.140625" style="6"/>
    <col min="6149" max="6152" width="12.28515625" style="6" customWidth="1"/>
    <col min="6153" max="6400" width="9.140625" style="6"/>
    <col min="6401" max="6401" width="5.42578125" style="6" bestFit="1" customWidth="1"/>
    <col min="6402" max="6402" width="10.7109375" style="6" bestFit="1" customWidth="1"/>
    <col min="6403" max="6403" width="48" style="6" customWidth="1"/>
    <col min="6404" max="6404" width="9.140625" style="6"/>
    <col min="6405" max="6408" width="12.28515625" style="6" customWidth="1"/>
    <col min="6409" max="6656" width="9.140625" style="6"/>
    <col min="6657" max="6657" width="5.42578125" style="6" bestFit="1" customWidth="1"/>
    <col min="6658" max="6658" width="10.7109375" style="6" bestFit="1" customWidth="1"/>
    <col min="6659" max="6659" width="48" style="6" customWidth="1"/>
    <col min="6660" max="6660" width="9.140625" style="6"/>
    <col min="6661" max="6664" width="12.28515625" style="6" customWidth="1"/>
    <col min="6665" max="6912" width="9.140625" style="6"/>
    <col min="6913" max="6913" width="5.42578125" style="6" bestFit="1" customWidth="1"/>
    <col min="6914" max="6914" width="10.7109375" style="6" bestFit="1" customWidth="1"/>
    <col min="6915" max="6915" width="48" style="6" customWidth="1"/>
    <col min="6916" max="6916" width="9.140625" style="6"/>
    <col min="6917" max="6920" width="12.28515625" style="6" customWidth="1"/>
    <col min="6921" max="7168" width="9.140625" style="6"/>
    <col min="7169" max="7169" width="5.42578125" style="6" bestFit="1" customWidth="1"/>
    <col min="7170" max="7170" width="10.7109375" style="6" bestFit="1" customWidth="1"/>
    <col min="7171" max="7171" width="48" style="6" customWidth="1"/>
    <col min="7172" max="7172" width="9.140625" style="6"/>
    <col min="7173" max="7176" width="12.28515625" style="6" customWidth="1"/>
    <col min="7177" max="7424" width="9.140625" style="6"/>
    <col min="7425" max="7425" width="5.42578125" style="6" bestFit="1" customWidth="1"/>
    <col min="7426" max="7426" width="10.7109375" style="6" bestFit="1" customWidth="1"/>
    <col min="7427" max="7427" width="48" style="6" customWidth="1"/>
    <col min="7428" max="7428" width="9.140625" style="6"/>
    <col min="7429" max="7432" width="12.28515625" style="6" customWidth="1"/>
    <col min="7433" max="7680" width="9.140625" style="6"/>
    <col min="7681" max="7681" width="5.42578125" style="6" bestFit="1" customWidth="1"/>
    <col min="7682" max="7682" width="10.7109375" style="6" bestFit="1" customWidth="1"/>
    <col min="7683" max="7683" width="48" style="6" customWidth="1"/>
    <col min="7684" max="7684" width="9.140625" style="6"/>
    <col min="7685" max="7688" width="12.28515625" style="6" customWidth="1"/>
    <col min="7689" max="7936" width="9.140625" style="6"/>
    <col min="7937" max="7937" width="5.42578125" style="6" bestFit="1" customWidth="1"/>
    <col min="7938" max="7938" width="10.7109375" style="6" bestFit="1" customWidth="1"/>
    <col min="7939" max="7939" width="48" style="6" customWidth="1"/>
    <col min="7940" max="7940" width="9.140625" style="6"/>
    <col min="7941" max="7944" width="12.28515625" style="6" customWidth="1"/>
    <col min="7945" max="8192" width="9.140625" style="6"/>
    <col min="8193" max="8193" width="5.42578125" style="6" bestFit="1" customWidth="1"/>
    <col min="8194" max="8194" width="10.7109375" style="6" bestFit="1" customWidth="1"/>
    <col min="8195" max="8195" width="48" style="6" customWidth="1"/>
    <col min="8196" max="8196" width="9.140625" style="6"/>
    <col min="8197" max="8200" width="12.28515625" style="6" customWidth="1"/>
    <col min="8201" max="8448" width="9.140625" style="6"/>
    <col min="8449" max="8449" width="5.42578125" style="6" bestFit="1" customWidth="1"/>
    <col min="8450" max="8450" width="10.7109375" style="6" bestFit="1" customWidth="1"/>
    <col min="8451" max="8451" width="48" style="6" customWidth="1"/>
    <col min="8452" max="8452" width="9.140625" style="6"/>
    <col min="8453" max="8456" width="12.28515625" style="6" customWidth="1"/>
    <col min="8457" max="8704" width="9.140625" style="6"/>
    <col min="8705" max="8705" width="5.42578125" style="6" bestFit="1" customWidth="1"/>
    <col min="8706" max="8706" width="10.7109375" style="6" bestFit="1" customWidth="1"/>
    <col min="8707" max="8707" width="48" style="6" customWidth="1"/>
    <col min="8708" max="8708" width="9.140625" style="6"/>
    <col min="8709" max="8712" width="12.28515625" style="6" customWidth="1"/>
    <col min="8713" max="8960" width="9.140625" style="6"/>
    <col min="8961" max="8961" width="5.42578125" style="6" bestFit="1" customWidth="1"/>
    <col min="8962" max="8962" width="10.7109375" style="6" bestFit="1" customWidth="1"/>
    <col min="8963" max="8963" width="48" style="6" customWidth="1"/>
    <col min="8964" max="8964" width="9.140625" style="6"/>
    <col min="8965" max="8968" width="12.28515625" style="6" customWidth="1"/>
    <col min="8969" max="9216" width="9.140625" style="6"/>
    <col min="9217" max="9217" width="5.42578125" style="6" bestFit="1" customWidth="1"/>
    <col min="9218" max="9218" width="10.7109375" style="6" bestFit="1" customWidth="1"/>
    <col min="9219" max="9219" width="48" style="6" customWidth="1"/>
    <col min="9220" max="9220" width="9.140625" style="6"/>
    <col min="9221" max="9224" width="12.28515625" style="6" customWidth="1"/>
    <col min="9225" max="9472" width="9.140625" style="6"/>
    <col min="9473" max="9473" width="5.42578125" style="6" bestFit="1" customWidth="1"/>
    <col min="9474" max="9474" width="10.7109375" style="6" bestFit="1" customWidth="1"/>
    <col min="9475" max="9475" width="48" style="6" customWidth="1"/>
    <col min="9476" max="9476" width="9.140625" style="6"/>
    <col min="9477" max="9480" width="12.28515625" style="6" customWidth="1"/>
    <col min="9481" max="9728" width="9.140625" style="6"/>
    <col min="9729" max="9729" width="5.42578125" style="6" bestFit="1" customWidth="1"/>
    <col min="9730" max="9730" width="10.7109375" style="6" bestFit="1" customWidth="1"/>
    <col min="9731" max="9731" width="48" style="6" customWidth="1"/>
    <col min="9732" max="9732" width="9.140625" style="6"/>
    <col min="9733" max="9736" width="12.28515625" style="6" customWidth="1"/>
    <col min="9737" max="9984" width="9.140625" style="6"/>
    <col min="9985" max="9985" width="5.42578125" style="6" bestFit="1" customWidth="1"/>
    <col min="9986" max="9986" width="10.7109375" style="6" bestFit="1" customWidth="1"/>
    <col min="9987" max="9987" width="48" style="6" customWidth="1"/>
    <col min="9988" max="9988" width="9.140625" style="6"/>
    <col min="9989" max="9992" width="12.28515625" style="6" customWidth="1"/>
    <col min="9993" max="10240" width="9.140625" style="6"/>
    <col min="10241" max="10241" width="5.42578125" style="6" bestFit="1" customWidth="1"/>
    <col min="10242" max="10242" width="10.7109375" style="6" bestFit="1" customWidth="1"/>
    <col min="10243" max="10243" width="48" style="6" customWidth="1"/>
    <col min="10244" max="10244" width="9.140625" style="6"/>
    <col min="10245" max="10248" width="12.28515625" style="6" customWidth="1"/>
    <col min="10249" max="10496" width="9.140625" style="6"/>
    <col min="10497" max="10497" width="5.42578125" style="6" bestFit="1" customWidth="1"/>
    <col min="10498" max="10498" width="10.7109375" style="6" bestFit="1" customWidth="1"/>
    <col min="10499" max="10499" width="48" style="6" customWidth="1"/>
    <col min="10500" max="10500" width="9.140625" style="6"/>
    <col min="10501" max="10504" width="12.28515625" style="6" customWidth="1"/>
    <col min="10505" max="10752" width="9.140625" style="6"/>
    <col min="10753" max="10753" width="5.42578125" style="6" bestFit="1" customWidth="1"/>
    <col min="10754" max="10754" width="10.7109375" style="6" bestFit="1" customWidth="1"/>
    <col min="10755" max="10755" width="48" style="6" customWidth="1"/>
    <col min="10756" max="10756" width="9.140625" style="6"/>
    <col min="10757" max="10760" width="12.28515625" style="6" customWidth="1"/>
    <col min="10761" max="11008" width="9.140625" style="6"/>
    <col min="11009" max="11009" width="5.42578125" style="6" bestFit="1" customWidth="1"/>
    <col min="11010" max="11010" width="10.7109375" style="6" bestFit="1" customWidth="1"/>
    <col min="11011" max="11011" width="48" style="6" customWidth="1"/>
    <col min="11012" max="11012" width="9.140625" style="6"/>
    <col min="11013" max="11016" width="12.28515625" style="6" customWidth="1"/>
    <col min="11017" max="11264" width="9.140625" style="6"/>
    <col min="11265" max="11265" width="5.42578125" style="6" bestFit="1" customWidth="1"/>
    <col min="11266" max="11266" width="10.7109375" style="6" bestFit="1" customWidth="1"/>
    <col min="11267" max="11267" width="48" style="6" customWidth="1"/>
    <col min="11268" max="11268" width="9.140625" style="6"/>
    <col min="11269" max="11272" width="12.28515625" style="6" customWidth="1"/>
    <col min="11273" max="11520" width="9.140625" style="6"/>
    <col min="11521" max="11521" width="5.42578125" style="6" bestFit="1" customWidth="1"/>
    <col min="11522" max="11522" width="10.7109375" style="6" bestFit="1" customWidth="1"/>
    <col min="11523" max="11523" width="48" style="6" customWidth="1"/>
    <col min="11524" max="11524" width="9.140625" style="6"/>
    <col min="11525" max="11528" width="12.28515625" style="6" customWidth="1"/>
    <col min="11529" max="11776" width="9.140625" style="6"/>
    <col min="11777" max="11777" width="5.42578125" style="6" bestFit="1" customWidth="1"/>
    <col min="11778" max="11778" width="10.7109375" style="6" bestFit="1" customWidth="1"/>
    <col min="11779" max="11779" width="48" style="6" customWidth="1"/>
    <col min="11780" max="11780" width="9.140625" style="6"/>
    <col min="11781" max="11784" width="12.28515625" style="6" customWidth="1"/>
    <col min="11785" max="12032" width="9.140625" style="6"/>
    <col min="12033" max="12033" width="5.42578125" style="6" bestFit="1" customWidth="1"/>
    <col min="12034" max="12034" width="10.7109375" style="6" bestFit="1" customWidth="1"/>
    <col min="12035" max="12035" width="48" style="6" customWidth="1"/>
    <col min="12036" max="12036" width="9.140625" style="6"/>
    <col min="12037" max="12040" width="12.28515625" style="6" customWidth="1"/>
    <col min="12041" max="12288" width="9.140625" style="6"/>
    <col min="12289" max="12289" width="5.42578125" style="6" bestFit="1" customWidth="1"/>
    <col min="12290" max="12290" width="10.7109375" style="6" bestFit="1" customWidth="1"/>
    <col min="12291" max="12291" width="48" style="6" customWidth="1"/>
    <col min="12292" max="12292" width="9.140625" style="6"/>
    <col min="12293" max="12296" width="12.28515625" style="6" customWidth="1"/>
    <col min="12297" max="12544" width="9.140625" style="6"/>
    <col min="12545" max="12545" width="5.42578125" style="6" bestFit="1" customWidth="1"/>
    <col min="12546" max="12546" width="10.7109375" style="6" bestFit="1" customWidth="1"/>
    <col min="12547" max="12547" width="48" style="6" customWidth="1"/>
    <col min="12548" max="12548" width="9.140625" style="6"/>
    <col min="12549" max="12552" width="12.28515625" style="6" customWidth="1"/>
    <col min="12553" max="12800" width="9.140625" style="6"/>
    <col min="12801" max="12801" width="5.42578125" style="6" bestFit="1" customWidth="1"/>
    <col min="12802" max="12802" width="10.7109375" style="6" bestFit="1" customWidth="1"/>
    <col min="12803" max="12803" width="48" style="6" customWidth="1"/>
    <col min="12804" max="12804" width="9.140625" style="6"/>
    <col min="12805" max="12808" width="12.28515625" style="6" customWidth="1"/>
    <col min="12809" max="13056" width="9.140625" style="6"/>
    <col min="13057" max="13057" width="5.42578125" style="6" bestFit="1" customWidth="1"/>
    <col min="13058" max="13058" width="10.7109375" style="6" bestFit="1" customWidth="1"/>
    <col min="13059" max="13059" width="48" style="6" customWidth="1"/>
    <col min="13060" max="13060" width="9.140625" style="6"/>
    <col min="13061" max="13064" width="12.28515625" style="6" customWidth="1"/>
    <col min="13065" max="13312" width="9.140625" style="6"/>
    <col min="13313" max="13313" width="5.42578125" style="6" bestFit="1" customWidth="1"/>
    <col min="13314" max="13314" width="10.7109375" style="6" bestFit="1" customWidth="1"/>
    <col min="13315" max="13315" width="48" style="6" customWidth="1"/>
    <col min="13316" max="13316" width="9.140625" style="6"/>
    <col min="13317" max="13320" width="12.28515625" style="6" customWidth="1"/>
    <col min="13321" max="13568" width="9.140625" style="6"/>
    <col min="13569" max="13569" width="5.42578125" style="6" bestFit="1" customWidth="1"/>
    <col min="13570" max="13570" width="10.7109375" style="6" bestFit="1" customWidth="1"/>
    <col min="13571" max="13571" width="48" style="6" customWidth="1"/>
    <col min="13572" max="13572" width="9.140625" style="6"/>
    <col min="13573" max="13576" width="12.28515625" style="6" customWidth="1"/>
    <col min="13577" max="13824" width="9.140625" style="6"/>
    <col min="13825" max="13825" width="5.42578125" style="6" bestFit="1" customWidth="1"/>
    <col min="13826" max="13826" width="10.7109375" style="6" bestFit="1" customWidth="1"/>
    <col min="13827" max="13827" width="48" style="6" customWidth="1"/>
    <col min="13828" max="13828" width="9.140625" style="6"/>
    <col min="13829" max="13832" width="12.28515625" style="6" customWidth="1"/>
    <col min="13833" max="14080" width="9.140625" style="6"/>
    <col min="14081" max="14081" width="5.42578125" style="6" bestFit="1" customWidth="1"/>
    <col min="14082" max="14082" width="10.7109375" style="6" bestFit="1" customWidth="1"/>
    <col min="14083" max="14083" width="48" style="6" customWidth="1"/>
    <col min="14084" max="14084" width="9.140625" style="6"/>
    <col min="14085" max="14088" width="12.28515625" style="6" customWidth="1"/>
    <col min="14089" max="14336" width="9.140625" style="6"/>
    <col min="14337" max="14337" width="5.42578125" style="6" bestFit="1" customWidth="1"/>
    <col min="14338" max="14338" width="10.7109375" style="6" bestFit="1" customWidth="1"/>
    <col min="14339" max="14339" width="48" style="6" customWidth="1"/>
    <col min="14340" max="14340" width="9.140625" style="6"/>
    <col min="14341" max="14344" width="12.28515625" style="6" customWidth="1"/>
    <col min="14345" max="14592" width="9.140625" style="6"/>
    <col min="14593" max="14593" width="5.42578125" style="6" bestFit="1" customWidth="1"/>
    <col min="14594" max="14594" width="10.7109375" style="6" bestFit="1" customWidth="1"/>
    <col min="14595" max="14595" width="48" style="6" customWidth="1"/>
    <col min="14596" max="14596" width="9.140625" style="6"/>
    <col min="14597" max="14600" width="12.28515625" style="6" customWidth="1"/>
    <col min="14601" max="14848" width="9.140625" style="6"/>
    <col min="14849" max="14849" width="5.42578125" style="6" bestFit="1" customWidth="1"/>
    <col min="14850" max="14850" width="10.7109375" style="6" bestFit="1" customWidth="1"/>
    <col min="14851" max="14851" width="48" style="6" customWidth="1"/>
    <col min="14852" max="14852" width="9.140625" style="6"/>
    <col min="14853" max="14856" width="12.28515625" style="6" customWidth="1"/>
    <col min="14857" max="15104" width="9.140625" style="6"/>
    <col min="15105" max="15105" width="5.42578125" style="6" bestFit="1" customWidth="1"/>
    <col min="15106" max="15106" width="10.7109375" style="6" bestFit="1" customWidth="1"/>
    <col min="15107" max="15107" width="48" style="6" customWidth="1"/>
    <col min="15108" max="15108" width="9.140625" style="6"/>
    <col min="15109" max="15112" width="12.28515625" style="6" customWidth="1"/>
    <col min="15113" max="15360" width="9.140625" style="6"/>
    <col min="15361" max="15361" width="5.42578125" style="6" bestFit="1" customWidth="1"/>
    <col min="15362" max="15362" width="10.7109375" style="6" bestFit="1" customWidth="1"/>
    <col min="15363" max="15363" width="48" style="6" customWidth="1"/>
    <col min="15364" max="15364" width="9.140625" style="6"/>
    <col min="15365" max="15368" width="12.28515625" style="6" customWidth="1"/>
    <col min="15369" max="15616" width="9.140625" style="6"/>
    <col min="15617" max="15617" width="5.42578125" style="6" bestFit="1" customWidth="1"/>
    <col min="15618" max="15618" width="10.7109375" style="6" bestFit="1" customWidth="1"/>
    <col min="15619" max="15619" width="48" style="6" customWidth="1"/>
    <col min="15620" max="15620" width="9.140625" style="6"/>
    <col min="15621" max="15624" width="12.28515625" style="6" customWidth="1"/>
    <col min="15625" max="15872" width="9.140625" style="6"/>
    <col min="15873" max="15873" width="5.42578125" style="6" bestFit="1" customWidth="1"/>
    <col min="15874" max="15874" width="10.7109375" style="6" bestFit="1" customWidth="1"/>
    <col min="15875" max="15875" width="48" style="6" customWidth="1"/>
    <col min="15876" max="15876" width="9.140625" style="6"/>
    <col min="15877" max="15880" width="12.28515625" style="6" customWidth="1"/>
    <col min="15881" max="16128" width="9.140625" style="6"/>
    <col min="16129" max="16129" width="5.42578125" style="6" bestFit="1" customWidth="1"/>
    <col min="16130" max="16130" width="10.7109375" style="6" bestFit="1" customWidth="1"/>
    <col min="16131" max="16131" width="48" style="6" customWidth="1"/>
    <col min="16132" max="16132" width="9.140625" style="6"/>
    <col min="16133" max="16136" width="12.28515625" style="6" customWidth="1"/>
    <col min="16137" max="16384" width="9.140625" style="6"/>
  </cols>
  <sheetData>
    <row r="1" spans="1:10" ht="70.5" customHeight="1" thickBot="1" x14ac:dyDescent="0.25">
      <c r="A1" s="1"/>
      <c r="B1" s="2"/>
      <c r="C1" s="3"/>
      <c r="D1" s="4"/>
      <c r="E1" s="4"/>
      <c r="F1" s="4"/>
      <c r="G1" s="4"/>
      <c r="H1" s="4"/>
      <c r="I1" s="5"/>
    </row>
    <row r="2" spans="1:10" ht="12" thickBot="1" x14ac:dyDescent="0.25">
      <c r="A2" s="1"/>
      <c r="B2" s="2"/>
      <c r="C2" s="2"/>
      <c r="D2" s="2"/>
      <c r="E2" s="2"/>
      <c r="F2" s="2"/>
      <c r="G2" s="2"/>
      <c r="H2" s="2"/>
      <c r="I2" s="7"/>
    </row>
    <row r="3" spans="1:10" ht="16.5" thickBot="1" x14ac:dyDescent="0.25">
      <c r="A3" s="8" t="s">
        <v>0</v>
      </c>
      <c r="B3" s="9"/>
      <c r="C3" s="9"/>
      <c r="D3" s="9"/>
      <c r="E3" s="9"/>
      <c r="F3" s="9"/>
      <c r="G3" s="9"/>
      <c r="H3" s="9"/>
      <c r="I3" s="10"/>
    </row>
    <row r="4" spans="1:10" ht="13.5" customHeight="1" thickBot="1" x14ac:dyDescent="0.25">
      <c r="A4" s="11"/>
      <c r="B4" s="12"/>
      <c r="C4" s="12"/>
      <c r="D4" s="12"/>
      <c r="E4" s="12"/>
      <c r="F4" s="12"/>
      <c r="G4" s="12"/>
      <c r="H4" s="12"/>
      <c r="I4" s="13"/>
    </row>
    <row r="5" spans="1:10" ht="12.75" x14ac:dyDescent="0.2">
      <c r="A5" s="14" t="s">
        <v>1</v>
      </c>
      <c r="B5" s="15"/>
      <c r="C5" s="15"/>
      <c r="D5" s="15"/>
      <c r="E5" s="15"/>
      <c r="F5" s="15"/>
      <c r="G5" s="15"/>
      <c r="H5" s="15"/>
      <c r="I5" s="16"/>
    </row>
    <row r="6" spans="1:10" ht="13.5" thickBot="1" x14ac:dyDescent="0.25">
      <c r="A6" s="17" t="s">
        <v>2</v>
      </c>
      <c r="B6" s="18"/>
      <c r="C6" s="18"/>
      <c r="D6" s="18"/>
      <c r="E6" s="18"/>
      <c r="F6" s="18"/>
      <c r="G6" s="19"/>
      <c r="H6" s="20" t="s">
        <v>3</v>
      </c>
      <c r="I6" s="21"/>
    </row>
    <row r="7" spans="1:10" ht="27.75" customHeight="1" x14ac:dyDescent="0.2">
      <c r="A7" s="22" t="s">
        <v>4</v>
      </c>
      <c r="B7" s="23"/>
      <c r="C7" s="23"/>
      <c r="D7" s="24"/>
      <c r="E7" s="25" t="s">
        <v>5</v>
      </c>
      <c r="F7" s="26"/>
      <c r="G7" s="27" t="s">
        <v>6</v>
      </c>
      <c r="H7" s="28"/>
      <c r="I7" s="29"/>
      <c r="J7" s="30"/>
    </row>
    <row r="8" spans="1:10" ht="19.5" customHeight="1" x14ac:dyDescent="0.2">
      <c r="A8" s="31" t="s">
        <v>7</v>
      </c>
      <c r="B8" s="32"/>
      <c r="C8" s="32"/>
      <c r="D8" s="33"/>
      <c r="E8" s="34" t="s">
        <v>8</v>
      </c>
      <c r="F8" s="35" t="s">
        <v>9</v>
      </c>
      <c r="G8" s="36"/>
      <c r="H8" s="37"/>
      <c r="I8" s="38" t="s">
        <v>10</v>
      </c>
    </row>
    <row r="9" spans="1:10" ht="21" customHeight="1" x14ac:dyDescent="0.2">
      <c r="A9" s="39"/>
      <c r="B9" s="40"/>
      <c r="C9" s="40"/>
      <c r="D9" s="41"/>
      <c r="E9" s="42" t="s">
        <v>11</v>
      </c>
      <c r="F9" s="43" t="s">
        <v>12</v>
      </c>
      <c r="G9" s="44"/>
      <c r="H9" s="45"/>
      <c r="I9" s="46">
        <v>0.26140000000000002</v>
      </c>
      <c r="J9" s="30"/>
    </row>
    <row r="10" spans="1:10" ht="12.75" x14ac:dyDescent="0.2">
      <c r="A10" s="47"/>
      <c r="B10" s="48"/>
      <c r="C10" s="48"/>
      <c r="D10" s="48"/>
      <c r="E10" s="48"/>
      <c r="F10" s="48"/>
      <c r="G10" s="48"/>
      <c r="H10" s="48"/>
      <c r="I10" s="49"/>
    </row>
    <row r="11" spans="1:10" ht="39" customHeight="1" x14ac:dyDescent="0.2">
      <c r="A11" s="50" t="s">
        <v>13</v>
      </c>
      <c r="B11" s="51" t="s">
        <v>14</v>
      </c>
      <c r="C11" s="51" t="s">
        <v>15</v>
      </c>
      <c r="D11" s="52" t="s">
        <v>16</v>
      </c>
      <c r="E11" s="53" t="s">
        <v>17</v>
      </c>
      <c r="F11" s="53" t="s">
        <v>18</v>
      </c>
      <c r="G11" s="53" t="s">
        <v>19</v>
      </c>
      <c r="H11" s="53" t="s">
        <v>20</v>
      </c>
      <c r="I11" s="54" t="s">
        <v>21</v>
      </c>
    </row>
    <row r="12" spans="1:10" s="58" customFormat="1" ht="15" customHeight="1" x14ac:dyDescent="0.2">
      <c r="A12" s="50">
        <v>1</v>
      </c>
      <c r="B12" s="51"/>
      <c r="C12" s="51"/>
      <c r="D12" s="55" t="s">
        <v>22</v>
      </c>
      <c r="E12" s="56"/>
      <c r="F12" s="53"/>
      <c r="G12" s="53"/>
      <c r="H12" s="53"/>
      <c r="I12" s="54"/>
      <c r="J12" s="57"/>
    </row>
    <row r="13" spans="1:10" s="58" customFormat="1" ht="68.25" customHeight="1" x14ac:dyDescent="0.2">
      <c r="A13" s="59" t="s">
        <v>23</v>
      </c>
      <c r="B13" s="60" t="s">
        <v>24</v>
      </c>
      <c r="C13" s="60" t="s">
        <v>25</v>
      </c>
      <c r="D13" s="61" t="s">
        <v>26</v>
      </c>
      <c r="E13" s="62" t="s">
        <v>27</v>
      </c>
      <c r="F13" s="63">
        <f>'[1]MM CALC'!D8</f>
        <v>1</v>
      </c>
      <c r="G13" s="64">
        <v>1130.27</v>
      </c>
      <c r="H13" s="64">
        <f t="shared" ref="H13:H22" si="0">ROUND(G13+(G13*$I$9),2)</f>
        <v>1425.72</v>
      </c>
      <c r="I13" s="65">
        <f t="shared" ref="I13:I22" si="1">ROUND((F13*H13),2)</f>
        <v>1425.72</v>
      </c>
      <c r="J13" s="57"/>
    </row>
    <row r="14" spans="1:10" s="58" customFormat="1" ht="38.25" x14ac:dyDescent="0.2">
      <c r="A14" s="59" t="s">
        <v>28</v>
      </c>
      <c r="B14" s="60" t="s">
        <v>29</v>
      </c>
      <c r="C14" s="60" t="s">
        <v>25</v>
      </c>
      <c r="D14" s="61" t="s">
        <v>30</v>
      </c>
      <c r="E14" s="62" t="s">
        <v>31</v>
      </c>
      <c r="F14" s="63">
        <f>'[1]MM CALC'!D9</f>
        <v>164.1</v>
      </c>
      <c r="G14" s="64">
        <v>17.23</v>
      </c>
      <c r="H14" s="64">
        <f t="shared" si="0"/>
        <v>21.73</v>
      </c>
      <c r="I14" s="65">
        <f t="shared" si="1"/>
        <v>3565.89</v>
      </c>
      <c r="J14" s="57"/>
    </row>
    <row r="15" spans="1:10" s="58" customFormat="1" ht="51" x14ac:dyDescent="0.2">
      <c r="A15" s="59" t="s">
        <v>32</v>
      </c>
      <c r="B15" s="60" t="s">
        <v>33</v>
      </c>
      <c r="C15" s="60" t="s">
        <v>25</v>
      </c>
      <c r="D15" s="61" t="s">
        <v>34</v>
      </c>
      <c r="E15" s="62" t="s">
        <v>31</v>
      </c>
      <c r="F15" s="63">
        <f>'[1]MM CALC'!D10</f>
        <v>12.98</v>
      </c>
      <c r="G15" s="64">
        <v>9.43</v>
      </c>
      <c r="H15" s="64">
        <f t="shared" si="0"/>
        <v>11.9</v>
      </c>
      <c r="I15" s="65">
        <f t="shared" si="1"/>
        <v>154.46</v>
      </c>
      <c r="J15" s="57"/>
    </row>
    <row r="16" spans="1:10" s="58" customFormat="1" ht="38.25" x14ac:dyDescent="0.2">
      <c r="A16" s="59" t="s">
        <v>35</v>
      </c>
      <c r="B16" s="60" t="s">
        <v>36</v>
      </c>
      <c r="C16" s="60" t="s">
        <v>25</v>
      </c>
      <c r="D16" s="61" t="s">
        <v>37</v>
      </c>
      <c r="E16" s="62" t="s">
        <v>27</v>
      </c>
      <c r="F16" s="63">
        <f>'[1]MM CALC'!D11</f>
        <v>10</v>
      </c>
      <c r="G16" s="64">
        <v>18.760000000000002</v>
      </c>
      <c r="H16" s="64">
        <f t="shared" si="0"/>
        <v>23.66</v>
      </c>
      <c r="I16" s="65">
        <f t="shared" si="1"/>
        <v>236.6</v>
      </c>
      <c r="J16" s="57"/>
    </row>
    <row r="17" spans="1:11" s="58" customFormat="1" ht="51" x14ac:dyDescent="0.2">
      <c r="A17" s="59" t="s">
        <v>38</v>
      </c>
      <c r="B17" s="60" t="s">
        <v>39</v>
      </c>
      <c r="C17" s="60" t="s">
        <v>25</v>
      </c>
      <c r="D17" s="66" t="s">
        <v>40</v>
      </c>
      <c r="E17" s="62" t="s">
        <v>31</v>
      </c>
      <c r="F17" s="63">
        <f>'[1]MM CALC'!D12</f>
        <v>27.96</v>
      </c>
      <c r="G17" s="64">
        <v>17.329999999999998</v>
      </c>
      <c r="H17" s="64">
        <f t="shared" si="0"/>
        <v>21.86</v>
      </c>
      <c r="I17" s="65">
        <f t="shared" si="1"/>
        <v>611.21</v>
      </c>
      <c r="J17" s="57"/>
    </row>
    <row r="18" spans="1:11" s="58" customFormat="1" ht="51" x14ac:dyDescent="0.2">
      <c r="A18" s="59" t="s">
        <v>41</v>
      </c>
      <c r="B18" s="60" t="s">
        <v>42</v>
      </c>
      <c r="C18" s="60" t="s">
        <v>25</v>
      </c>
      <c r="D18" s="61" t="s">
        <v>43</v>
      </c>
      <c r="E18" s="62" t="s">
        <v>17</v>
      </c>
      <c r="F18" s="63">
        <f>'[1]MM CALC'!D13</f>
        <v>12</v>
      </c>
      <c r="G18" s="64">
        <v>44.76</v>
      </c>
      <c r="H18" s="64">
        <f t="shared" si="0"/>
        <v>56.46</v>
      </c>
      <c r="I18" s="65">
        <f t="shared" si="1"/>
        <v>677.52</v>
      </c>
      <c r="J18" s="57"/>
    </row>
    <row r="19" spans="1:11" s="58" customFormat="1" ht="38.25" x14ac:dyDescent="0.2">
      <c r="A19" s="59" t="s">
        <v>44</v>
      </c>
      <c r="B19" s="60" t="s">
        <v>45</v>
      </c>
      <c r="C19" s="60" t="s">
        <v>25</v>
      </c>
      <c r="D19" s="61" t="s">
        <v>46</v>
      </c>
      <c r="E19" s="62" t="s">
        <v>31</v>
      </c>
      <c r="F19" s="63">
        <f>'[1]MM CALC'!D14</f>
        <v>132.76</v>
      </c>
      <c r="G19" s="64">
        <v>22.48</v>
      </c>
      <c r="H19" s="64">
        <f t="shared" si="0"/>
        <v>28.36</v>
      </c>
      <c r="I19" s="65">
        <f t="shared" si="1"/>
        <v>3765.07</v>
      </c>
      <c r="J19" s="57"/>
    </row>
    <row r="20" spans="1:11" s="58" customFormat="1" ht="38.25" x14ac:dyDescent="0.2">
      <c r="A20" s="59" t="s">
        <v>47</v>
      </c>
      <c r="B20" s="60" t="s">
        <v>48</v>
      </c>
      <c r="C20" s="60" t="s">
        <v>25</v>
      </c>
      <c r="D20" s="61" t="s">
        <v>49</v>
      </c>
      <c r="E20" s="62" t="s">
        <v>17</v>
      </c>
      <c r="F20" s="63">
        <f>'[1]MM CALC'!D15</f>
        <v>113</v>
      </c>
      <c r="G20" s="64">
        <v>11</v>
      </c>
      <c r="H20" s="64">
        <f t="shared" si="0"/>
        <v>13.88</v>
      </c>
      <c r="I20" s="65">
        <f t="shared" si="1"/>
        <v>1568.44</v>
      </c>
      <c r="J20" s="57"/>
    </row>
    <row r="21" spans="1:11" s="58" customFormat="1" ht="63.75" x14ac:dyDescent="0.2">
      <c r="A21" s="59" t="s">
        <v>50</v>
      </c>
      <c r="B21" s="67" t="s">
        <v>51</v>
      </c>
      <c r="C21" s="60" t="s">
        <v>25</v>
      </c>
      <c r="D21" s="68" t="s">
        <v>52</v>
      </c>
      <c r="E21" s="69" t="s">
        <v>17</v>
      </c>
      <c r="F21" s="63">
        <f>'[1]MM CALC'!D16</f>
        <v>10</v>
      </c>
      <c r="G21" s="70">
        <v>6.42</v>
      </c>
      <c r="H21" s="70">
        <f t="shared" si="0"/>
        <v>8.1</v>
      </c>
      <c r="I21" s="65">
        <f t="shared" si="1"/>
        <v>81</v>
      </c>
      <c r="J21" s="57"/>
    </row>
    <row r="22" spans="1:11" s="58" customFormat="1" ht="64.5" thickBot="1" x14ac:dyDescent="0.25">
      <c r="A22" s="59" t="s">
        <v>53</v>
      </c>
      <c r="B22" s="67" t="s">
        <v>54</v>
      </c>
      <c r="C22" s="67" t="s">
        <v>25</v>
      </c>
      <c r="D22" s="68" t="s">
        <v>55</v>
      </c>
      <c r="E22" s="69" t="s">
        <v>31</v>
      </c>
      <c r="F22" s="71">
        <f>'[1]MM CALC'!D17</f>
        <v>660.2</v>
      </c>
      <c r="G22" s="70">
        <v>6.54</v>
      </c>
      <c r="H22" s="70">
        <f t="shared" si="0"/>
        <v>8.25</v>
      </c>
      <c r="I22" s="72">
        <f t="shared" si="1"/>
        <v>5446.65</v>
      </c>
      <c r="J22" s="57"/>
    </row>
    <row r="23" spans="1:11" ht="12.75" customHeight="1" thickBot="1" x14ac:dyDescent="0.25">
      <c r="A23" s="73"/>
      <c r="B23" s="74"/>
      <c r="C23" s="74"/>
      <c r="D23" s="74"/>
      <c r="E23" s="74"/>
      <c r="F23" s="75"/>
      <c r="G23" s="76" t="s">
        <v>56</v>
      </c>
      <c r="H23" s="76"/>
      <c r="I23" s="77">
        <f>SUM(I13:I22)</f>
        <v>17532.559999999998</v>
      </c>
      <c r="J23" s="57"/>
    </row>
    <row r="24" spans="1:11" ht="15" customHeight="1" x14ac:dyDescent="0.2">
      <c r="A24" s="78">
        <v>2</v>
      </c>
      <c r="B24" s="79"/>
      <c r="C24" s="79"/>
      <c r="D24" s="80" t="s">
        <v>57</v>
      </c>
      <c r="E24" s="81"/>
      <c r="F24" s="82"/>
      <c r="G24" s="83"/>
      <c r="H24" s="83"/>
      <c r="I24" s="84"/>
      <c r="J24" s="57"/>
    </row>
    <row r="25" spans="1:11" ht="51" x14ac:dyDescent="0.2">
      <c r="A25" s="59" t="s">
        <v>58</v>
      </c>
      <c r="B25" s="60" t="s">
        <v>59</v>
      </c>
      <c r="C25" s="60" t="s">
        <v>25</v>
      </c>
      <c r="D25" s="61" t="s">
        <v>60</v>
      </c>
      <c r="E25" s="62" t="s">
        <v>17</v>
      </c>
      <c r="F25" s="63">
        <f>'[1]MM CALC'!D19</f>
        <v>2</v>
      </c>
      <c r="G25" s="64">
        <v>1284.3499999999999</v>
      </c>
      <c r="H25" s="70">
        <f t="shared" ref="H25:H50" si="2">ROUND(G25+(G25*$I$9),2)</f>
        <v>1620.08</v>
      </c>
      <c r="I25" s="65">
        <f>ROUNDUP((F25*H25),2)</f>
        <v>3240.16</v>
      </c>
      <c r="J25" s="57"/>
      <c r="K25" s="30" t="s">
        <v>61</v>
      </c>
    </row>
    <row r="26" spans="1:11" ht="51" x14ac:dyDescent="0.2">
      <c r="A26" s="59" t="s">
        <v>62</v>
      </c>
      <c r="B26" s="60" t="s">
        <v>63</v>
      </c>
      <c r="C26" s="60" t="s">
        <v>25</v>
      </c>
      <c r="D26" s="61" t="s">
        <v>64</v>
      </c>
      <c r="E26" s="62" t="s">
        <v>17</v>
      </c>
      <c r="F26" s="63">
        <f>'[1]MM CALC'!D20</f>
        <v>4</v>
      </c>
      <c r="G26" s="64">
        <v>1042.49</v>
      </c>
      <c r="H26" s="70">
        <f t="shared" si="2"/>
        <v>1315</v>
      </c>
      <c r="I26" s="65">
        <f>ROUNDUP((F26*H26),2)</f>
        <v>5260</v>
      </c>
      <c r="J26" s="57"/>
    </row>
    <row r="27" spans="1:11" ht="25.5" x14ac:dyDescent="0.2">
      <c r="A27" s="59" t="s">
        <v>65</v>
      </c>
      <c r="B27" s="60" t="s">
        <v>66</v>
      </c>
      <c r="C27" s="60" t="s">
        <v>25</v>
      </c>
      <c r="D27" s="61" t="s">
        <v>67</v>
      </c>
      <c r="E27" s="62" t="s">
        <v>17</v>
      </c>
      <c r="F27" s="63">
        <f>'[1]MM CALC'!D21</f>
        <v>3</v>
      </c>
      <c r="G27" s="64">
        <v>697.51</v>
      </c>
      <c r="H27" s="64">
        <f t="shared" si="2"/>
        <v>879.84</v>
      </c>
      <c r="I27" s="65">
        <f t="shared" ref="I27:I32" si="3">ROUND((F27*H27),2)</f>
        <v>2639.52</v>
      </c>
      <c r="J27" s="57"/>
    </row>
    <row r="28" spans="1:11" ht="25.5" x14ac:dyDescent="0.2">
      <c r="A28" s="59" t="s">
        <v>68</v>
      </c>
      <c r="B28" s="60" t="s">
        <v>69</v>
      </c>
      <c r="C28" s="60" t="s">
        <v>25</v>
      </c>
      <c r="D28" s="66" t="s">
        <v>70</v>
      </c>
      <c r="E28" s="62" t="s">
        <v>17</v>
      </c>
      <c r="F28" s="63">
        <f>'[1]MM CALC'!D22</f>
        <v>3</v>
      </c>
      <c r="G28" s="64">
        <v>281.36</v>
      </c>
      <c r="H28" s="64">
        <f t="shared" si="2"/>
        <v>354.91</v>
      </c>
      <c r="I28" s="65">
        <f t="shared" si="3"/>
        <v>1064.73</v>
      </c>
      <c r="J28" s="57"/>
    </row>
    <row r="29" spans="1:11" ht="38.25" x14ac:dyDescent="0.2">
      <c r="A29" s="59" t="s">
        <v>71</v>
      </c>
      <c r="B29" s="60" t="s">
        <v>72</v>
      </c>
      <c r="C29" s="60" t="s">
        <v>25</v>
      </c>
      <c r="D29" s="61" t="s">
        <v>73</v>
      </c>
      <c r="E29" s="62" t="s">
        <v>17</v>
      </c>
      <c r="F29" s="63">
        <f>'[1]MM CALC'!D23</f>
        <v>8</v>
      </c>
      <c r="G29" s="64">
        <v>107.81</v>
      </c>
      <c r="H29" s="64">
        <f t="shared" si="2"/>
        <v>135.99</v>
      </c>
      <c r="I29" s="65">
        <f t="shared" si="3"/>
        <v>1087.92</v>
      </c>
      <c r="J29" s="57"/>
    </row>
    <row r="30" spans="1:11" ht="51" x14ac:dyDescent="0.2">
      <c r="A30" s="59" t="s">
        <v>74</v>
      </c>
      <c r="B30" s="60" t="s">
        <v>75</v>
      </c>
      <c r="C30" s="60" t="s">
        <v>25</v>
      </c>
      <c r="D30" s="61" t="s">
        <v>76</v>
      </c>
      <c r="E30" s="62" t="s">
        <v>31</v>
      </c>
      <c r="F30" s="63">
        <f>'[1]MM CALC'!D24</f>
        <v>3.17</v>
      </c>
      <c r="G30" s="64">
        <v>434.02</v>
      </c>
      <c r="H30" s="64">
        <f t="shared" si="2"/>
        <v>547.47</v>
      </c>
      <c r="I30" s="65">
        <f t="shared" si="3"/>
        <v>1735.48</v>
      </c>
      <c r="J30" s="57"/>
    </row>
    <row r="31" spans="1:11" ht="38.25" x14ac:dyDescent="0.2">
      <c r="A31" s="59" t="s">
        <v>77</v>
      </c>
      <c r="B31" s="85" t="s">
        <v>78</v>
      </c>
      <c r="C31" s="60" t="s">
        <v>25</v>
      </c>
      <c r="D31" s="61" t="s">
        <v>79</v>
      </c>
      <c r="E31" s="62" t="s">
        <v>80</v>
      </c>
      <c r="F31" s="63">
        <f>'[1]MM CALC'!D25</f>
        <v>0.86</v>
      </c>
      <c r="G31" s="86">
        <v>46.62</v>
      </c>
      <c r="H31" s="64">
        <f t="shared" si="2"/>
        <v>58.81</v>
      </c>
      <c r="I31" s="65">
        <f t="shared" si="3"/>
        <v>50.58</v>
      </c>
      <c r="J31" s="57"/>
    </row>
    <row r="32" spans="1:11" ht="38.25" x14ac:dyDescent="0.2">
      <c r="A32" s="59" t="s">
        <v>81</v>
      </c>
      <c r="B32" s="85" t="s">
        <v>82</v>
      </c>
      <c r="C32" s="60" t="s">
        <v>25</v>
      </c>
      <c r="D32" s="61" t="s">
        <v>83</v>
      </c>
      <c r="E32" s="62" t="s">
        <v>84</v>
      </c>
      <c r="F32" s="63">
        <f>'[1]MM CALC'!D26</f>
        <v>0.86</v>
      </c>
      <c r="G32" s="86">
        <v>196.71</v>
      </c>
      <c r="H32" s="64">
        <f t="shared" si="2"/>
        <v>248.13</v>
      </c>
      <c r="I32" s="65">
        <f t="shared" si="3"/>
        <v>213.39</v>
      </c>
      <c r="J32" s="57"/>
    </row>
    <row r="33" spans="1:10" ht="38.25" x14ac:dyDescent="0.2">
      <c r="A33" s="59" t="s">
        <v>85</v>
      </c>
      <c r="B33" s="85" t="s">
        <v>86</v>
      </c>
      <c r="C33" s="60" t="s">
        <v>25</v>
      </c>
      <c r="D33" s="61" t="s">
        <v>87</v>
      </c>
      <c r="E33" s="62" t="s">
        <v>17</v>
      </c>
      <c r="F33" s="63">
        <f>'[1]MM CALC'!D27</f>
        <v>8</v>
      </c>
      <c r="G33" s="86">
        <v>445.35</v>
      </c>
      <c r="H33" s="64">
        <f t="shared" si="2"/>
        <v>561.76</v>
      </c>
      <c r="I33" s="65">
        <f>ROUND((F33*H33),2)</f>
        <v>4494.08</v>
      </c>
      <c r="J33" s="57"/>
    </row>
    <row r="34" spans="1:10" ht="25.5" x14ac:dyDescent="0.2">
      <c r="A34" s="59" t="s">
        <v>88</v>
      </c>
      <c r="B34" s="85" t="s">
        <v>89</v>
      </c>
      <c r="C34" s="60" t="s">
        <v>25</v>
      </c>
      <c r="D34" s="61" t="s">
        <v>90</v>
      </c>
      <c r="E34" s="62" t="s">
        <v>31</v>
      </c>
      <c r="F34" s="63">
        <f>'[1]MM CALC'!D28</f>
        <v>15.23</v>
      </c>
      <c r="G34" s="86">
        <v>677.58</v>
      </c>
      <c r="H34" s="64">
        <f t="shared" si="2"/>
        <v>854.7</v>
      </c>
      <c r="I34" s="65">
        <f>ROUND((F34*H34),2)</f>
        <v>13017.08</v>
      </c>
      <c r="J34" s="57"/>
    </row>
    <row r="35" spans="1:10" ht="51" x14ac:dyDescent="0.2">
      <c r="A35" s="59" t="s">
        <v>91</v>
      </c>
      <c r="B35" s="85" t="s">
        <v>92</v>
      </c>
      <c r="C35" s="60" t="s">
        <v>25</v>
      </c>
      <c r="D35" s="61" t="s">
        <v>93</v>
      </c>
      <c r="E35" s="62" t="s">
        <v>17</v>
      </c>
      <c r="F35" s="63">
        <f>'[1]MM CALC'!D29</f>
        <v>2</v>
      </c>
      <c r="G35" s="86">
        <v>1096.1199999999999</v>
      </c>
      <c r="H35" s="64">
        <f t="shared" si="2"/>
        <v>1382.65</v>
      </c>
      <c r="I35" s="65">
        <f>ROUND((F35*H35),2)</f>
        <v>2765.3</v>
      </c>
      <c r="J35" s="57"/>
    </row>
    <row r="36" spans="1:10" ht="51" x14ac:dyDescent="0.2">
      <c r="A36" s="59" t="s">
        <v>94</v>
      </c>
      <c r="B36" s="85" t="s">
        <v>95</v>
      </c>
      <c r="C36" s="60" t="s">
        <v>25</v>
      </c>
      <c r="D36" s="61" t="s">
        <v>96</v>
      </c>
      <c r="E36" s="62" t="s">
        <v>17</v>
      </c>
      <c r="F36" s="63">
        <f>'[1]MM CALC'!D30</f>
        <v>2</v>
      </c>
      <c r="G36" s="86">
        <v>1058</v>
      </c>
      <c r="H36" s="64">
        <f t="shared" si="2"/>
        <v>1334.56</v>
      </c>
      <c r="I36" s="65">
        <f>ROUND((F36*H36),2)</f>
        <v>2669.12</v>
      </c>
      <c r="J36" s="57"/>
    </row>
    <row r="37" spans="1:10" ht="51" x14ac:dyDescent="0.2">
      <c r="A37" s="59" t="s">
        <v>97</v>
      </c>
      <c r="B37" s="85" t="s">
        <v>98</v>
      </c>
      <c r="C37" s="60" t="s">
        <v>25</v>
      </c>
      <c r="D37" s="61" t="s">
        <v>99</v>
      </c>
      <c r="E37" s="62" t="s">
        <v>17</v>
      </c>
      <c r="F37" s="63">
        <f>'[1]MM CALC'!D31</f>
        <v>2</v>
      </c>
      <c r="G37" s="86">
        <v>1020.11</v>
      </c>
      <c r="H37" s="64">
        <f t="shared" si="2"/>
        <v>1286.77</v>
      </c>
      <c r="I37" s="65">
        <f>ROUND((F37*H37),2)</f>
        <v>2573.54</v>
      </c>
      <c r="J37" s="57"/>
    </row>
    <row r="38" spans="1:10" ht="25.5" x14ac:dyDescent="0.2">
      <c r="A38" s="59" t="s">
        <v>100</v>
      </c>
      <c r="B38" s="85">
        <v>91341</v>
      </c>
      <c r="C38" s="60" t="s">
        <v>101</v>
      </c>
      <c r="D38" s="61" t="s">
        <v>102</v>
      </c>
      <c r="E38" s="62" t="s">
        <v>31</v>
      </c>
      <c r="F38" s="63">
        <f>'[1]MM CALC'!D32</f>
        <v>4.8</v>
      </c>
      <c r="G38" s="86">
        <v>681.23</v>
      </c>
      <c r="H38" s="64">
        <f t="shared" si="2"/>
        <v>859.3</v>
      </c>
      <c r="I38" s="65">
        <f t="shared" ref="I38:I50" si="4">ROUND((F38*H38),2)</f>
        <v>4124.6400000000003</v>
      </c>
      <c r="J38" s="57"/>
    </row>
    <row r="39" spans="1:10" ht="12.75" x14ac:dyDescent="0.2">
      <c r="A39" s="59" t="s">
        <v>103</v>
      </c>
      <c r="B39" s="85">
        <v>100705</v>
      </c>
      <c r="C39" s="60" t="s">
        <v>101</v>
      </c>
      <c r="D39" s="61" t="s">
        <v>104</v>
      </c>
      <c r="E39" s="62" t="s">
        <v>17</v>
      </c>
      <c r="F39" s="63">
        <f>'[1]MM CALC'!D33</f>
        <v>4</v>
      </c>
      <c r="G39" s="86">
        <v>89.84</v>
      </c>
      <c r="H39" s="64">
        <f t="shared" si="2"/>
        <v>113.32</v>
      </c>
      <c r="I39" s="65">
        <f t="shared" si="4"/>
        <v>453.28</v>
      </c>
      <c r="J39" s="57"/>
    </row>
    <row r="40" spans="1:10" ht="38.25" x14ac:dyDescent="0.2">
      <c r="A40" s="59" t="s">
        <v>105</v>
      </c>
      <c r="B40" s="85" t="s">
        <v>106</v>
      </c>
      <c r="C40" s="60" t="s">
        <v>25</v>
      </c>
      <c r="D40" s="61" t="s">
        <v>107</v>
      </c>
      <c r="E40" s="62" t="s">
        <v>17</v>
      </c>
      <c r="F40" s="63">
        <f>'[1]MM CALC'!D34</f>
        <v>6</v>
      </c>
      <c r="G40" s="86">
        <v>111.83</v>
      </c>
      <c r="H40" s="64">
        <f t="shared" si="2"/>
        <v>141.06</v>
      </c>
      <c r="I40" s="65">
        <f t="shared" si="4"/>
        <v>846.36</v>
      </c>
      <c r="J40" s="57"/>
    </row>
    <row r="41" spans="1:10" ht="51" x14ac:dyDescent="0.2">
      <c r="A41" s="59" t="s">
        <v>108</v>
      </c>
      <c r="B41" s="85" t="s">
        <v>109</v>
      </c>
      <c r="C41" s="60" t="s">
        <v>25</v>
      </c>
      <c r="D41" s="61" t="s">
        <v>110</v>
      </c>
      <c r="E41" s="62" t="s">
        <v>31</v>
      </c>
      <c r="F41" s="63">
        <f>'[1]MM CALC'!D35</f>
        <v>71.92</v>
      </c>
      <c r="G41" s="86">
        <v>111.03</v>
      </c>
      <c r="H41" s="64">
        <f t="shared" si="2"/>
        <v>140.05000000000001</v>
      </c>
      <c r="I41" s="65">
        <f t="shared" si="4"/>
        <v>10072.4</v>
      </c>
      <c r="J41" s="57"/>
    </row>
    <row r="42" spans="1:10" ht="51" x14ac:dyDescent="0.2">
      <c r="A42" s="59" t="s">
        <v>111</v>
      </c>
      <c r="B42" s="85" t="s">
        <v>112</v>
      </c>
      <c r="C42" s="60" t="s">
        <v>25</v>
      </c>
      <c r="D42" s="61" t="s">
        <v>113</v>
      </c>
      <c r="E42" s="62" t="s">
        <v>31</v>
      </c>
      <c r="F42" s="63">
        <f>'[1]MM CALC'!D36</f>
        <v>78.08</v>
      </c>
      <c r="G42" s="86">
        <v>72.930000000000007</v>
      </c>
      <c r="H42" s="64">
        <f t="shared" si="2"/>
        <v>91.99</v>
      </c>
      <c r="I42" s="65">
        <f t="shared" si="4"/>
        <v>7182.58</v>
      </c>
      <c r="J42" s="57"/>
    </row>
    <row r="43" spans="1:10" ht="25.5" x14ac:dyDescent="0.2">
      <c r="A43" s="59" t="s">
        <v>114</v>
      </c>
      <c r="B43" s="85" t="s">
        <v>115</v>
      </c>
      <c r="C43" s="60" t="s">
        <v>25</v>
      </c>
      <c r="D43" s="61" t="s">
        <v>116</v>
      </c>
      <c r="E43" s="62" t="s">
        <v>31</v>
      </c>
      <c r="F43" s="63">
        <f>'[1]MM CALC'!D37</f>
        <v>8.93</v>
      </c>
      <c r="G43" s="86">
        <v>56.09</v>
      </c>
      <c r="H43" s="64">
        <f t="shared" si="2"/>
        <v>70.75</v>
      </c>
      <c r="I43" s="65">
        <f t="shared" si="4"/>
        <v>631.79999999999995</v>
      </c>
      <c r="J43" s="57"/>
    </row>
    <row r="44" spans="1:10" ht="38.25" x14ac:dyDescent="0.2">
      <c r="A44" s="59" t="s">
        <v>117</v>
      </c>
      <c r="B44" s="85" t="s">
        <v>118</v>
      </c>
      <c r="C44" s="60" t="s">
        <v>25</v>
      </c>
      <c r="D44" s="61" t="s">
        <v>119</v>
      </c>
      <c r="E44" s="62" t="s">
        <v>31</v>
      </c>
      <c r="F44" s="63">
        <f>'[1]MM CALC'!D38</f>
        <v>17.86</v>
      </c>
      <c r="G44" s="86">
        <v>9.61</v>
      </c>
      <c r="H44" s="64">
        <f t="shared" si="2"/>
        <v>12.12</v>
      </c>
      <c r="I44" s="65">
        <f t="shared" si="4"/>
        <v>216.46</v>
      </c>
      <c r="J44" s="57"/>
    </row>
    <row r="45" spans="1:10" ht="38.25" x14ac:dyDescent="0.2">
      <c r="A45" s="59" t="s">
        <v>120</v>
      </c>
      <c r="B45" s="85" t="s">
        <v>121</v>
      </c>
      <c r="C45" s="60" t="s">
        <v>25</v>
      </c>
      <c r="D45" s="61" t="s">
        <v>122</v>
      </c>
      <c r="E45" s="62" t="s">
        <v>31</v>
      </c>
      <c r="F45" s="63">
        <f>'[1]MM CALC'!D39</f>
        <v>17.86</v>
      </c>
      <c r="G45" s="86">
        <v>34.799999999999997</v>
      </c>
      <c r="H45" s="64">
        <f t="shared" si="2"/>
        <v>43.9</v>
      </c>
      <c r="I45" s="65">
        <f t="shared" si="4"/>
        <v>784.05</v>
      </c>
      <c r="J45" s="57"/>
    </row>
    <row r="46" spans="1:10" ht="25.5" x14ac:dyDescent="0.2">
      <c r="A46" s="59" t="s">
        <v>123</v>
      </c>
      <c r="B46" s="85" t="s">
        <v>124</v>
      </c>
      <c r="C46" s="60" t="s">
        <v>25</v>
      </c>
      <c r="D46" s="61" t="s">
        <v>125</v>
      </c>
      <c r="E46" s="62" t="s">
        <v>31</v>
      </c>
      <c r="F46" s="63">
        <f>'[1]MM CALC'!D40</f>
        <v>14.86</v>
      </c>
      <c r="G46" s="86">
        <v>47.43</v>
      </c>
      <c r="H46" s="64">
        <f t="shared" si="2"/>
        <v>59.83</v>
      </c>
      <c r="I46" s="65">
        <f t="shared" si="4"/>
        <v>889.07</v>
      </c>
      <c r="J46" s="57"/>
    </row>
    <row r="47" spans="1:10" ht="38.25" x14ac:dyDescent="0.2">
      <c r="A47" s="59" t="s">
        <v>126</v>
      </c>
      <c r="B47" s="85" t="s">
        <v>127</v>
      </c>
      <c r="C47" s="60" t="s">
        <v>25</v>
      </c>
      <c r="D47" s="61" t="s">
        <v>128</v>
      </c>
      <c r="E47" s="62" t="s">
        <v>31</v>
      </c>
      <c r="F47" s="63">
        <f>'[1]MM CALC'!D41</f>
        <v>25.34</v>
      </c>
      <c r="G47" s="86">
        <v>66.25</v>
      </c>
      <c r="H47" s="64">
        <f t="shared" si="2"/>
        <v>83.57</v>
      </c>
      <c r="I47" s="65">
        <f t="shared" si="4"/>
        <v>2117.66</v>
      </c>
      <c r="J47" s="57"/>
    </row>
    <row r="48" spans="1:10" ht="51" x14ac:dyDescent="0.2">
      <c r="A48" s="59" t="s">
        <v>129</v>
      </c>
      <c r="B48" s="85" t="s">
        <v>130</v>
      </c>
      <c r="C48" s="60" t="s">
        <v>25</v>
      </c>
      <c r="D48" s="61" t="s">
        <v>131</v>
      </c>
      <c r="E48" s="62" t="s">
        <v>31</v>
      </c>
      <c r="F48" s="63">
        <f>'[1]MM CALC'!D42</f>
        <v>4.09</v>
      </c>
      <c r="G48" s="86">
        <v>57.19</v>
      </c>
      <c r="H48" s="64">
        <f t="shared" si="2"/>
        <v>72.14</v>
      </c>
      <c r="I48" s="65">
        <f t="shared" si="4"/>
        <v>295.05</v>
      </c>
      <c r="J48" s="57"/>
    </row>
    <row r="49" spans="1:10" ht="25.5" x14ac:dyDescent="0.2">
      <c r="A49" s="59" t="s">
        <v>132</v>
      </c>
      <c r="B49" s="85" t="s">
        <v>133</v>
      </c>
      <c r="C49" s="60" t="s">
        <v>25</v>
      </c>
      <c r="D49" s="61" t="s">
        <v>134</v>
      </c>
      <c r="E49" s="62" t="s">
        <v>31</v>
      </c>
      <c r="F49" s="63">
        <f>'[1]MM CALC'!D43</f>
        <v>2.11</v>
      </c>
      <c r="G49" s="86">
        <v>44.4</v>
      </c>
      <c r="H49" s="64">
        <f t="shared" si="2"/>
        <v>56.01</v>
      </c>
      <c r="I49" s="65">
        <f t="shared" si="4"/>
        <v>118.18</v>
      </c>
      <c r="J49" s="57"/>
    </row>
    <row r="50" spans="1:10" ht="25.5" x14ac:dyDescent="0.2">
      <c r="A50" s="59" t="s">
        <v>135</v>
      </c>
      <c r="B50" s="85" t="s">
        <v>136</v>
      </c>
      <c r="C50" s="60" t="s">
        <v>25</v>
      </c>
      <c r="D50" s="61" t="s">
        <v>137</v>
      </c>
      <c r="E50" s="62" t="s">
        <v>31</v>
      </c>
      <c r="F50" s="63">
        <f>'[1]MM CALC'!D44</f>
        <v>1.98</v>
      </c>
      <c r="G50" s="86">
        <v>37.42</v>
      </c>
      <c r="H50" s="64">
        <f t="shared" si="2"/>
        <v>47.2</v>
      </c>
      <c r="I50" s="65">
        <f t="shared" si="4"/>
        <v>93.46</v>
      </c>
      <c r="J50" s="57"/>
    </row>
    <row r="51" spans="1:10" ht="13.5" thickBot="1" x14ac:dyDescent="0.25">
      <c r="A51" s="87"/>
      <c r="B51" s="88"/>
      <c r="C51" s="89"/>
      <c r="D51" s="90"/>
      <c r="E51" s="91"/>
      <c r="F51" s="92"/>
      <c r="G51" s="93"/>
      <c r="H51" s="94"/>
      <c r="I51" s="95"/>
      <c r="J51" s="57"/>
    </row>
    <row r="52" spans="1:10" ht="15.75" customHeight="1" thickBot="1" x14ac:dyDescent="0.25">
      <c r="A52" s="73"/>
      <c r="B52" s="74"/>
      <c r="C52" s="74"/>
      <c r="D52" s="74"/>
      <c r="E52" s="74"/>
      <c r="F52" s="75"/>
      <c r="G52" s="96" t="s">
        <v>56</v>
      </c>
      <c r="H52" s="96"/>
      <c r="I52" s="97">
        <f>SUM(I25:I50)</f>
        <v>68635.890000000029</v>
      </c>
      <c r="J52" s="57"/>
    </row>
    <row r="53" spans="1:10" ht="17.25" customHeight="1" x14ac:dyDescent="0.2">
      <c r="A53" s="78">
        <v>3</v>
      </c>
      <c r="B53" s="79"/>
      <c r="C53" s="79"/>
      <c r="D53" s="80" t="s">
        <v>138</v>
      </c>
      <c r="E53" s="81"/>
      <c r="F53" s="82"/>
      <c r="G53" s="98"/>
      <c r="H53" s="98"/>
      <c r="I53" s="99"/>
      <c r="J53" s="57"/>
    </row>
    <row r="54" spans="1:10" ht="27.75" customHeight="1" x14ac:dyDescent="0.2">
      <c r="A54" s="59" t="s">
        <v>139</v>
      </c>
      <c r="B54" s="100" t="s">
        <v>140</v>
      </c>
      <c r="C54" s="60" t="s">
        <v>25</v>
      </c>
      <c r="D54" s="61" t="s">
        <v>141</v>
      </c>
      <c r="E54" s="62" t="s">
        <v>31</v>
      </c>
      <c r="F54" s="63">
        <f>'[1]MM CALC'!D46</f>
        <v>579.62</v>
      </c>
      <c r="G54" s="64">
        <v>26.94</v>
      </c>
      <c r="H54" s="64">
        <f t="shared" ref="H54:H62" si="5">ROUND(G54+(G54*$I$9),2)</f>
        <v>33.979999999999997</v>
      </c>
      <c r="I54" s="65">
        <f t="shared" ref="I54:I58" si="6">ROUND((F54*H54),2)</f>
        <v>19695.490000000002</v>
      </c>
      <c r="J54" s="57"/>
    </row>
    <row r="55" spans="1:10" ht="38.25" x14ac:dyDescent="0.2">
      <c r="A55" s="59" t="s">
        <v>142</v>
      </c>
      <c r="B55" s="100">
        <v>12024</v>
      </c>
      <c r="C55" s="60" t="s">
        <v>143</v>
      </c>
      <c r="D55" s="101" t="s">
        <v>144</v>
      </c>
      <c r="E55" s="62" t="s">
        <v>31</v>
      </c>
      <c r="F55" s="63">
        <f>'[1]MM CALC'!D47</f>
        <v>788.35</v>
      </c>
      <c r="G55" s="64">
        <v>70</v>
      </c>
      <c r="H55" s="64">
        <f t="shared" si="5"/>
        <v>88.3</v>
      </c>
      <c r="I55" s="65">
        <f t="shared" si="6"/>
        <v>69611.31</v>
      </c>
      <c r="J55" s="57"/>
    </row>
    <row r="56" spans="1:10" ht="38.25" x14ac:dyDescent="0.2">
      <c r="A56" s="59" t="s">
        <v>145</v>
      </c>
      <c r="B56" s="85" t="s">
        <v>146</v>
      </c>
      <c r="C56" s="60" t="s">
        <v>25</v>
      </c>
      <c r="D56" s="61" t="s">
        <v>147</v>
      </c>
      <c r="E56" s="62" t="s">
        <v>31</v>
      </c>
      <c r="F56" s="63">
        <f>'[1]MM CALC'!D48</f>
        <v>133.13</v>
      </c>
      <c r="G56" s="86">
        <v>290.27999999999997</v>
      </c>
      <c r="H56" s="64">
        <f t="shared" si="5"/>
        <v>366.16</v>
      </c>
      <c r="I56" s="65">
        <f t="shared" si="6"/>
        <v>48746.879999999997</v>
      </c>
      <c r="J56" s="57"/>
    </row>
    <row r="57" spans="1:10" ht="38.25" x14ac:dyDescent="0.2">
      <c r="A57" s="59" t="s">
        <v>148</v>
      </c>
      <c r="B57" s="85" t="s">
        <v>149</v>
      </c>
      <c r="C57" s="60" t="s">
        <v>25</v>
      </c>
      <c r="D57" s="61" t="s">
        <v>150</v>
      </c>
      <c r="E57" s="62" t="s">
        <v>31</v>
      </c>
      <c r="F57" s="63">
        <f>'[1]MM CALC'!D49</f>
        <v>133.13</v>
      </c>
      <c r="G57" s="86">
        <v>44.69</v>
      </c>
      <c r="H57" s="64">
        <f t="shared" si="5"/>
        <v>56.37</v>
      </c>
      <c r="I57" s="65">
        <f t="shared" si="6"/>
        <v>7504.54</v>
      </c>
      <c r="J57" s="57"/>
    </row>
    <row r="58" spans="1:10" ht="13.5" thickBot="1" x14ac:dyDescent="0.25">
      <c r="A58" s="59" t="s">
        <v>151</v>
      </c>
      <c r="B58" s="102" t="s">
        <v>152</v>
      </c>
      <c r="C58" s="60" t="s">
        <v>25</v>
      </c>
      <c r="D58" s="68" t="s">
        <v>153</v>
      </c>
      <c r="E58" s="69" t="s">
        <v>154</v>
      </c>
      <c r="F58" s="71">
        <v>96</v>
      </c>
      <c r="G58" s="103">
        <v>28.4</v>
      </c>
      <c r="H58" s="70">
        <f t="shared" si="5"/>
        <v>35.82</v>
      </c>
      <c r="I58" s="65">
        <f t="shared" si="6"/>
        <v>3438.72</v>
      </c>
      <c r="J58" s="57"/>
    </row>
    <row r="59" spans="1:10" ht="15.75" customHeight="1" thickBot="1" x14ac:dyDescent="0.25">
      <c r="A59" s="73"/>
      <c r="B59" s="74"/>
      <c r="C59" s="74"/>
      <c r="D59" s="74"/>
      <c r="E59" s="74"/>
      <c r="F59" s="75"/>
      <c r="G59" s="96" t="s">
        <v>56</v>
      </c>
      <c r="H59" s="96"/>
      <c r="I59" s="104">
        <f>SUM(I54:I58)</f>
        <v>148996.94</v>
      </c>
      <c r="J59" s="105" t="s">
        <v>155</v>
      </c>
    </row>
    <row r="60" spans="1:10" s="30" customFormat="1" ht="17.25" customHeight="1" x14ac:dyDescent="0.2">
      <c r="A60" s="78">
        <v>4</v>
      </c>
      <c r="B60" s="79"/>
      <c r="C60" s="79"/>
      <c r="D60" s="80" t="s">
        <v>156</v>
      </c>
      <c r="E60" s="81"/>
      <c r="F60" s="82"/>
      <c r="G60" s="98"/>
      <c r="H60" s="98"/>
      <c r="I60" s="99"/>
      <c r="J60" s="106"/>
    </row>
    <row r="61" spans="1:10" ht="63.75" x14ac:dyDescent="0.2">
      <c r="A61" s="59" t="s">
        <v>157</v>
      </c>
      <c r="B61" s="85" t="s">
        <v>158</v>
      </c>
      <c r="C61" s="60" t="s">
        <v>25</v>
      </c>
      <c r="D61" s="61" t="s">
        <v>159</v>
      </c>
      <c r="E61" s="62" t="s">
        <v>31</v>
      </c>
      <c r="F61" s="63">
        <v>196.22</v>
      </c>
      <c r="G61" s="86">
        <v>166.25</v>
      </c>
      <c r="H61" s="107">
        <f t="shared" si="5"/>
        <v>209.71</v>
      </c>
      <c r="I61" s="65">
        <f t="shared" ref="I61:I62" si="7">ROUND((F61*H61),2)</f>
        <v>41149.300000000003</v>
      </c>
      <c r="J61" s="57"/>
    </row>
    <row r="62" spans="1:10" ht="26.25" thickBot="1" x14ac:dyDescent="0.25">
      <c r="A62" s="108" t="s">
        <v>160</v>
      </c>
      <c r="B62" s="102" t="s">
        <v>161</v>
      </c>
      <c r="C62" s="67" t="s">
        <v>25</v>
      </c>
      <c r="D62" s="109" t="s">
        <v>162</v>
      </c>
      <c r="E62" s="69" t="s">
        <v>84</v>
      </c>
      <c r="F62" s="63">
        <f>'[1]MM CALC'!D53</f>
        <v>90</v>
      </c>
      <c r="G62" s="103">
        <v>140.06</v>
      </c>
      <c r="H62" s="107">
        <f t="shared" si="5"/>
        <v>176.67</v>
      </c>
      <c r="I62" s="65">
        <f t="shared" si="7"/>
        <v>15900.3</v>
      </c>
      <c r="J62" s="57"/>
    </row>
    <row r="63" spans="1:10" ht="13.5" thickBot="1" x14ac:dyDescent="0.25">
      <c r="A63" s="73"/>
      <c r="B63" s="74"/>
      <c r="C63" s="74"/>
      <c r="D63" s="74"/>
      <c r="E63" s="74"/>
      <c r="F63" s="75"/>
      <c r="G63" s="110" t="s">
        <v>56</v>
      </c>
      <c r="H63" s="111"/>
      <c r="I63" s="104">
        <f>SUM(I61:I62)</f>
        <v>57049.600000000006</v>
      </c>
      <c r="J63" s="57"/>
    </row>
    <row r="64" spans="1:10" ht="17.25" customHeight="1" x14ac:dyDescent="0.2">
      <c r="A64" s="78">
        <v>5</v>
      </c>
      <c r="B64" s="112"/>
      <c r="C64" s="113"/>
      <c r="D64" s="80" t="s">
        <v>163</v>
      </c>
      <c r="E64" s="81"/>
      <c r="F64" s="82"/>
      <c r="G64" s="114"/>
      <c r="H64" s="114"/>
      <c r="I64" s="115"/>
      <c r="J64" s="57"/>
    </row>
    <row r="65" spans="1:11" ht="12.75" x14ac:dyDescent="0.2">
      <c r="A65" s="59" t="s">
        <v>164</v>
      </c>
      <c r="B65" s="116" t="s">
        <v>165</v>
      </c>
      <c r="C65" s="67" t="s">
        <v>25</v>
      </c>
      <c r="D65" s="117" t="s">
        <v>166</v>
      </c>
      <c r="E65" s="62" t="s">
        <v>31</v>
      </c>
      <c r="F65" s="63">
        <f>'[1]MM CALC'!D55</f>
        <v>2319</v>
      </c>
      <c r="G65" s="64">
        <v>3.17</v>
      </c>
      <c r="H65" s="64">
        <f t="shared" ref="H65:H70" si="8">ROUND(G65+(G65*$I$9),2)</f>
        <v>4</v>
      </c>
      <c r="I65" s="65">
        <f t="shared" ref="I65:I70" si="9">ROUND((F65*H65),2)</f>
        <v>9276</v>
      </c>
      <c r="J65" s="57"/>
    </row>
    <row r="66" spans="1:11" ht="25.5" x14ac:dyDescent="0.2">
      <c r="A66" s="59" t="s">
        <v>167</v>
      </c>
      <c r="B66" s="116" t="s">
        <v>168</v>
      </c>
      <c r="C66" s="60" t="s">
        <v>25</v>
      </c>
      <c r="D66" s="61" t="s">
        <v>169</v>
      </c>
      <c r="E66" s="62" t="s">
        <v>31</v>
      </c>
      <c r="F66" s="63">
        <f>'[1]MM CALC'!D56</f>
        <v>14.86</v>
      </c>
      <c r="G66" s="64">
        <v>7.41</v>
      </c>
      <c r="H66" s="64">
        <f t="shared" si="8"/>
        <v>9.35</v>
      </c>
      <c r="I66" s="65">
        <f t="shared" si="9"/>
        <v>138.94</v>
      </c>
      <c r="J66" s="57"/>
    </row>
    <row r="67" spans="1:11" ht="30" customHeight="1" x14ac:dyDescent="0.2">
      <c r="A67" s="59" t="s">
        <v>170</v>
      </c>
      <c r="B67" s="116" t="s">
        <v>171</v>
      </c>
      <c r="C67" s="60" t="s">
        <v>25</v>
      </c>
      <c r="D67" s="61" t="s">
        <v>172</v>
      </c>
      <c r="E67" s="62" t="s">
        <v>31</v>
      </c>
      <c r="F67" s="63">
        <f>'[1]MM CALC'!D57</f>
        <v>25.34</v>
      </c>
      <c r="G67" s="64">
        <v>17.190000000000001</v>
      </c>
      <c r="H67" s="64">
        <f t="shared" si="8"/>
        <v>21.68</v>
      </c>
      <c r="I67" s="65">
        <f t="shared" si="9"/>
        <v>549.37</v>
      </c>
      <c r="J67" s="57"/>
    </row>
    <row r="68" spans="1:11" ht="25.5" x14ac:dyDescent="0.2">
      <c r="A68" s="59" t="s">
        <v>173</v>
      </c>
      <c r="B68" s="100" t="s">
        <v>174</v>
      </c>
      <c r="C68" s="60" t="s">
        <v>25</v>
      </c>
      <c r="D68" s="61" t="s">
        <v>175</v>
      </c>
      <c r="E68" s="62" t="s">
        <v>31</v>
      </c>
      <c r="F68" s="63">
        <f>'[1]MM CALC'!D58</f>
        <v>1054.01</v>
      </c>
      <c r="G68" s="64">
        <v>19.440000000000001</v>
      </c>
      <c r="H68" s="64">
        <f t="shared" si="8"/>
        <v>24.52</v>
      </c>
      <c r="I68" s="65">
        <f t="shared" si="9"/>
        <v>25844.33</v>
      </c>
      <c r="J68" s="57"/>
    </row>
    <row r="69" spans="1:11" ht="25.5" x14ac:dyDescent="0.2">
      <c r="A69" s="59" t="s">
        <v>176</v>
      </c>
      <c r="B69" s="100" t="s">
        <v>177</v>
      </c>
      <c r="C69" s="60" t="s">
        <v>25</v>
      </c>
      <c r="D69" s="61" t="s">
        <v>178</v>
      </c>
      <c r="E69" s="62" t="s">
        <v>31</v>
      </c>
      <c r="F69" s="63">
        <f>'[1]MM CALC'!D59</f>
        <v>2319</v>
      </c>
      <c r="G69" s="64">
        <v>15.53</v>
      </c>
      <c r="H69" s="64">
        <f t="shared" si="8"/>
        <v>19.59</v>
      </c>
      <c r="I69" s="65">
        <f t="shared" si="9"/>
        <v>45429.21</v>
      </c>
      <c r="J69" s="57"/>
    </row>
    <row r="70" spans="1:11" ht="39" thickBot="1" x14ac:dyDescent="0.25">
      <c r="A70" s="59" t="s">
        <v>179</v>
      </c>
      <c r="B70" s="100" t="s">
        <v>180</v>
      </c>
      <c r="C70" s="60" t="s">
        <v>25</v>
      </c>
      <c r="D70" s="61" t="s">
        <v>181</v>
      </c>
      <c r="E70" s="62" t="s">
        <v>31</v>
      </c>
      <c r="F70" s="63">
        <f>'[1]MM CALC'!D60</f>
        <v>26.76</v>
      </c>
      <c r="G70" s="64">
        <v>23.51</v>
      </c>
      <c r="H70" s="64">
        <f t="shared" si="8"/>
        <v>29.66</v>
      </c>
      <c r="I70" s="65">
        <f t="shared" si="9"/>
        <v>793.7</v>
      </c>
      <c r="J70" s="57"/>
    </row>
    <row r="71" spans="1:11" ht="13.5" customHeight="1" thickBot="1" x14ac:dyDescent="0.25">
      <c r="A71" s="73"/>
      <c r="B71" s="74"/>
      <c r="C71" s="74"/>
      <c r="D71" s="74"/>
      <c r="E71" s="74"/>
      <c r="F71" s="75"/>
      <c r="G71" s="96" t="s">
        <v>56</v>
      </c>
      <c r="H71" s="96"/>
      <c r="I71" s="97">
        <f>SUM(I65:I70)</f>
        <v>82031.55</v>
      </c>
      <c r="J71" s="100" t="s">
        <v>182</v>
      </c>
    </row>
    <row r="72" spans="1:11" ht="12.75" x14ac:dyDescent="0.2">
      <c r="A72" s="78">
        <v>6</v>
      </c>
      <c r="B72" s="118"/>
      <c r="C72" s="118"/>
      <c r="D72" s="119" t="s">
        <v>183</v>
      </c>
      <c r="E72" s="81"/>
      <c r="F72" s="82"/>
      <c r="G72" s="120"/>
      <c r="H72" s="120"/>
      <c r="I72" s="121"/>
      <c r="J72" s="57"/>
    </row>
    <row r="73" spans="1:11" ht="12.75" x14ac:dyDescent="0.2">
      <c r="A73" s="59" t="s">
        <v>184</v>
      </c>
      <c r="B73" s="118" t="s">
        <v>185</v>
      </c>
      <c r="C73" s="118" t="s">
        <v>25</v>
      </c>
      <c r="D73" s="61" t="s">
        <v>186</v>
      </c>
      <c r="E73" s="62" t="s">
        <v>187</v>
      </c>
      <c r="F73" s="63">
        <v>2</v>
      </c>
      <c r="G73" s="107">
        <v>762.13</v>
      </c>
      <c r="H73" s="107">
        <f t="shared" ref="H73:H75" si="10">ROUND(G73+(G73*$I$9),2)</f>
        <v>961.35</v>
      </c>
      <c r="I73" s="122">
        <f t="shared" ref="I73:I75" si="11">ROUND((F73*H73),2)</f>
        <v>1922.7</v>
      </c>
      <c r="J73" s="57"/>
    </row>
    <row r="74" spans="1:11" ht="12.75" x14ac:dyDescent="0.2">
      <c r="A74" s="59" t="s">
        <v>188</v>
      </c>
      <c r="B74" s="118" t="s">
        <v>189</v>
      </c>
      <c r="C74" s="118" t="s">
        <v>25</v>
      </c>
      <c r="D74" s="61" t="s">
        <v>190</v>
      </c>
      <c r="E74" s="62" t="s">
        <v>187</v>
      </c>
      <c r="F74" s="63">
        <v>1</v>
      </c>
      <c r="G74" s="107">
        <v>1779.78</v>
      </c>
      <c r="H74" s="107">
        <f t="shared" si="10"/>
        <v>2245.0100000000002</v>
      </c>
      <c r="I74" s="122">
        <f t="shared" si="11"/>
        <v>2245.0100000000002</v>
      </c>
      <c r="J74" s="57"/>
    </row>
    <row r="75" spans="1:11" ht="25.5" x14ac:dyDescent="0.2">
      <c r="A75" s="59" t="s">
        <v>191</v>
      </c>
      <c r="B75" s="60" t="s">
        <v>192</v>
      </c>
      <c r="C75" s="60" t="s">
        <v>193</v>
      </c>
      <c r="D75" s="61" t="s">
        <v>194</v>
      </c>
      <c r="E75" s="62" t="s">
        <v>17</v>
      </c>
      <c r="F75" s="63">
        <v>1</v>
      </c>
      <c r="G75" s="107">
        <f>[1]CPU!I26</f>
        <v>136877.78879999998</v>
      </c>
      <c r="H75" s="107">
        <f t="shared" si="10"/>
        <v>172657.64</v>
      </c>
      <c r="I75" s="122">
        <f t="shared" si="11"/>
        <v>172657.64</v>
      </c>
      <c r="J75" s="57"/>
    </row>
    <row r="76" spans="1:11" ht="13.5" thickBot="1" x14ac:dyDescent="0.25">
      <c r="A76" s="123"/>
      <c r="B76" s="124"/>
      <c r="C76" s="124"/>
      <c r="D76" s="124"/>
      <c r="E76" s="124"/>
      <c r="F76" s="125"/>
      <c r="G76" s="126" t="s">
        <v>56</v>
      </c>
      <c r="H76" s="126"/>
      <c r="I76" s="127">
        <f>SUM(I73:I75)</f>
        <v>176825.35</v>
      </c>
      <c r="J76" s="57"/>
    </row>
    <row r="77" spans="1:11" s="130" customFormat="1" ht="17.25" customHeight="1" x14ac:dyDescent="0.2">
      <c r="A77" s="78">
        <v>7</v>
      </c>
      <c r="B77" s="118"/>
      <c r="C77" s="118"/>
      <c r="D77" s="128" t="s">
        <v>195</v>
      </c>
      <c r="E77" s="81"/>
      <c r="F77" s="82"/>
      <c r="G77" s="120"/>
      <c r="H77" s="114"/>
      <c r="I77" s="121"/>
      <c r="J77" s="129"/>
      <c r="K77" s="30" t="s">
        <v>196</v>
      </c>
    </row>
    <row r="78" spans="1:11" s="130" customFormat="1" ht="12.75" x14ac:dyDescent="0.2">
      <c r="A78" s="59" t="s">
        <v>197</v>
      </c>
      <c r="B78" s="131" t="s">
        <v>198</v>
      </c>
      <c r="C78" s="131" t="s">
        <v>143</v>
      </c>
      <c r="D78" s="101" t="s">
        <v>199</v>
      </c>
      <c r="E78" s="56" t="s">
        <v>17</v>
      </c>
      <c r="F78" s="63">
        <f>'[1]MM CALC'!D66</f>
        <v>9</v>
      </c>
      <c r="G78" s="132">
        <v>117.71</v>
      </c>
      <c r="H78" s="107">
        <f t="shared" ref="H78:H83" si="12">ROUND(G78+(G78*$I$9),2)</f>
        <v>148.47999999999999</v>
      </c>
      <c r="I78" s="65">
        <f t="shared" ref="I78:I83" si="13">ROUND((F78*H78),2)</f>
        <v>1336.32</v>
      </c>
      <c r="J78" s="129"/>
      <c r="K78" s="129"/>
    </row>
    <row r="79" spans="1:11" s="130" customFormat="1" ht="25.5" x14ac:dyDescent="0.2">
      <c r="A79" s="59" t="s">
        <v>200</v>
      </c>
      <c r="B79" s="131" t="s">
        <v>201</v>
      </c>
      <c r="C79" s="131" t="s">
        <v>25</v>
      </c>
      <c r="D79" s="101" t="s">
        <v>202</v>
      </c>
      <c r="E79" s="56" t="s">
        <v>84</v>
      </c>
      <c r="F79" s="63">
        <f>'[1]MM CALC'!D67</f>
        <v>10</v>
      </c>
      <c r="G79" s="132">
        <v>35.49</v>
      </c>
      <c r="H79" s="107">
        <f t="shared" si="12"/>
        <v>44.77</v>
      </c>
      <c r="I79" s="65">
        <f t="shared" si="13"/>
        <v>447.7</v>
      </c>
      <c r="J79" s="129"/>
    </row>
    <row r="80" spans="1:11" s="130" customFormat="1" ht="38.25" x14ac:dyDescent="0.2">
      <c r="A80" s="59" t="s">
        <v>203</v>
      </c>
      <c r="B80" s="131" t="s">
        <v>204</v>
      </c>
      <c r="C80" s="131" t="s">
        <v>25</v>
      </c>
      <c r="D80" s="101" t="s">
        <v>205</v>
      </c>
      <c r="E80" s="56" t="s">
        <v>17</v>
      </c>
      <c r="F80" s="63">
        <f>'[1]MM CALC'!D68</f>
        <v>2</v>
      </c>
      <c r="G80" s="132">
        <v>193.93</v>
      </c>
      <c r="H80" s="107">
        <f t="shared" si="12"/>
        <v>244.62</v>
      </c>
      <c r="I80" s="65">
        <f t="shared" si="13"/>
        <v>489.24</v>
      </c>
      <c r="J80" s="129"/>
    </row>
    <row r="81" spans="1:14" s="130" customFormat="1" ht="12.75" x14ac:dyDescent="0.2">
      <c r="A81" s="59" t="s">
        <v>206</v>
      </c>
      <c r="B81" s="131" t="s">
        <v>207</v>
      </c>
      <c r="C81" s="131" t="s">
        <v>25</v>
      </c>
      <c r="D81" s="101" t="s">
        <v>208</v>
      </c>
      <c r="E81" s="56" t="s">
        <v>17</v>
      </c>
      <c r="F81" s="63">
        <f>'[1]MM CALC'!D69</f>
        <v>2</v>
      </c>
      <c r="G81" s="132">
        <v>88.43</v>
      </c>
      <c r="H81" s="107">
        <f t="shared" si="12"/>
        <v>111.55</v>
      </c>
      <c r="I81" s="65">
        <f t="shared" si="13"/>
        <v>223.1</v>
      </c>
      <c r="J81" s="129"/>
    </row>
    <row r="82" spans="1:14" s="130" customFormat="1" ht="76.5" x14ac:dyDescent="0.2">
      <c r="A82" s="59" t="s">
        <v>209</v>
      </c>
      <c r="B82" s="131" t="s">
        <v>210</v>
      </c>
      <c r="C82" s="131" t="s">
        <v>25</v>
      </c>
      <c r="D82" s="101" t="s">
        <v>211</v>
      </c>
      <c r="E82" s="56" t="s">
        <v>17</v>
      </c>
      <c r="F82" s="63">
        <f>'[1]MM CALC'!D70</f>
        <v>9</v>
      </c>
      <c r="G82" s="132">
        <v>166.6</v>
      </c>
      <c r="H82" s="107">
        <f t="shared" si="12"/>
        <v>210.15</v>
      </c>
      <c r="I82" s="65">
        <f t="shared" si="13"/>
        <v>1891.35</v>
      </c>
      <c r="J82" s="129"/>
    </row>
    <row r="83" spans="1:14" s="130" customFormat="1" ht="64.5" thickBot="1" x14ac:dyDescent="0.25">
      <c r="A83" s="59" t="s">
        <v>212</v>
      </c>
      <c r="B83" s="131" t="s">
        <v>213</v>
      </c>
      <c r="C83" s="131" t="s">
        <v>25</v>
      </c>
      <c r="D83" s="101" t="s">
        <v>214</v>
      </c>
      <c r="E83" s="56" t="s">
        <v>17</v>
      </c>
      <c r="F83" s="63">
        <f>'[1]MM CALC'!D71</f>
        <v>4</v>
      </c>
      <c r="G83" s="132">
        <v>306</v>
      </c>
      <c r="H83" s="107">
        <f t="shared" si="12"/>
        <v>385.99</v>
      </c>
      <c r="I83" s="65">
        <f t="shared" si="13"/>
        <v>1543.96</v>
      </c>
      <c r="J83" s="129"/>
    </row>
    <row r="84" spans="1:14" ht="13.5" customHeight="1" thickBot="1" x14ac:dyDescent="0.25">
      <c r="A84" s="73"/>
      <c r="B84" s="74"/>
      <c r="C84" s="74"/>
      <c r="D84" s="74"/>
      <c r="E84" s="74"/>
      <c r="F84" s="75"/>
      <c r="G84" s="96" t="s">
        <v>56</v>
      </c>
      <c r="H84" s="96"/>
      <c r="I84" s="97">
        <f>SUM(I78:I83)</f>
        <v>5931.67</v>
      </c>
      <c r="J84" s="57"/>
    </row>
    <row r="85" spans="1:14" ht="16.5" customHeight="1" x14ac:dyDescent="0.2">
      <c r="A85" s="78">
        <v>8</v>
      </c>
      <c r="B85" s="118"/>
      <c r="C85" s="118"/>
      <c r="D85" s="128" t="s">
        <v>215</v>
      </c>
      <c r="E85" s="81"/>
      <c r="F85" s="82"/>
      <c r="G85" s="120"/>
      <c r="H85" s="114"/>
      <c r="I85" s="121"/>
      <c r="J85" s="57"/>
      <c r="N85" s="6" t="s">
        <v>216</v>
      </c>
    </row>
    <row r="86" spans="1:14" ht="12.75" x14ac:dyDescent="0.2">
      <c r="A86" s="59" t="s">
        <v>217</v>
      </c>
      <c r="B86" s="131" t="s">
        <v>218</v>
      </c>
      <c r="C86" s="131" t="s">
        <v>143</v>
      </c>
      <c r="D86" s="61" t="s">
        <v>219</v>
      </c>
      <c r="E86" s="56" t="s">
        <v>31</v>
      </c>
      <c r="F86" s="63">
        <f>'[1]MM CALC'!D73</f>
        <v>5.2</v>
      </c>
      <c r="G86" s="132">
        <v>444.33</v>
      </c>
      <c r="H86" s="107">
        <f>ROUND(G86+(G86*$I$9),2)</f>
        <v>560.48</v>
      </c>
      <c r="I86" s="122">
        <f>ROUND((F86*H86),2)</f>
        <v>2914.5</v>
      </c>
      <c r="J86" s="57"/>
    </row>
    <row r="87" spans="1:14" ht="38.25" x14ac:dyDescent="0.2">
      <c r="A87" s="59" t="s">
        <v>220</v>
      </c>
      <c r="B87" s="131" t="s">
        <v>221</v>
      </c>
      <c r="C87" s="131" t="s">
        <v>25</v>
      </c>
      <c r="D87" s="61" t="s">
        <v>222</v>
      </c>
      <c r="E87" s="56" t="s">
        <v>17</v>
      </c>
      <c r="F87" s="63">
        <f>'[1]MM CALC'!D74</f>
        <v>13</v>
      </c>
      <c r="G87" s="132">
        <v>61.67</v>
      </c>
      <c r="H87" s="107">
        <f>ROUND(G87+(G87*$I$9),2)</f>
        <v>77.790000000000006</v>
      </c>
      <c r="I87" s="122">
        <f>ROUND((F87*H87),2)</f>
        <v>1011.27</v>
      </c>
      <c r="J87" s="57"/>
    </row>
    <row r="88" spans="1:14" ht="25.5" x14ac:dyDescent="0.2">
      <c r="A88" s="59" t="s">
        <v>223</v>
      </c>
      <c r="B88" s="133" t="s">
        <v>224</v>
      </c>
      <c r="C88" s="131" t="s">
        <v>25</v>
      </c>
      <c r="D88" s="68" t="s">
        <v>225</v>
      </c>
      <c r="E88" s="56" t="s">
        <v>17</v>
      </c>
      <c r="F88" s="63">
        <f>'[1]MM CALC'!D75</f>
        <v>4</v>
      </c>
      <c r="G88" s="134">
        <v>60.13</v>
      </c>
      <c r="H88" s="135">
        <f>ROUND(G88+(G88*$I$9),2)</f>
        <v>75.849999999999994</v>
      </c>
      <c r="I88" s="136">
        <f>ROUND((F88*H88),2)</f>
        <v>303.39999999999998</v>
      </c>
      <c r="J88" s="57"/>
    </row>
    <row r="89" spans="1:14" ht="38.25" x14ac:dyDescent="0.2">
      <c r="A89" s="59" t="s">
        <v>226</v>
      </c>
      <c r="B89" s="131" t="s">
        <v>227</v>
      </c>
      <c r="C89" s="131" t="s">
        <v>25</v>
      </c>
      <c r="D89" s="61" t="s">
        <v>228</v>
      </c>
      <c r="E89" s="56" t="s">
        <v>17</v>
      </c>
      <c r="F89" s="63">
        <f>'[1]MM CALC'!D76</f>
        <v>4</v>
      </c>
      <c r="G89" s="132">
        <v>145.84</v>
      </c>
      <c r="H89" s="107">
        <f t="shared" ref="H89:H90" si="14">ROUND(G89+(G89*$I$9),2)</f>
        <v>183.96</v>
      </c>
      <c r="I89" s="122">
        <f t="shared" ref="I89:I90" si="15">ROUND((F89*H89),2)</f>
        <v>735.84</v>
      </c>
      <c r="J89" s="57"/>
    </row>
    <row r="90" spans="1:14" ht="26.25" thickBot="1" x14ac:dyDescent="0.25">
      <c r="A90" s="59" t="s">
        <v>229</v>
      </c>
      <c r="B90" s="133" t="s">
        <v>230</v>
      </c>
      <c r="C90" s="133" t="s">
        <v>25</v>
      </c>
      <c r="D90" s="68" t="s">
        <v>231</v>
      </c>
      <c r="E90" s="56" t="s">
        <v>17</v>
      </c>
      <c r="F90" s="71">
        <v>1</v>
      </c>
      <c r="G90" s="134">
        <v>2485.46</v>
      </c>
      <c r="H90" s="135">
        <f t="shared" si="14"/>
        <v>3135.16</v>
      </c>
      <c r="I90" s="122">
        <f t="shared" si="15"/>
        <v>3135.16</v>
      </c>
      <c r="J90" s="57"/>
    </row>
    <row r="91" spans="1:14" ht="13.5" customHeight="1" thickBot="1" x14ac:dyDescent="0.25">
      <c r="A91" s="73"/>
      <c r="B91" s="74"/>
      <c r="C91" s="74"/>
      <c r="D91" s="74"/>
      <c r="E91" s="74"/>
      <c r="F91" s="75"/>
      <c r="G91" s="110" t="s">
        <v>56</v>
      </c>
      <c r="H91" s="111"/>
      <c r="I91" s="97">
        <f>SUM(I86:I90)</f>
        <v>8100.17</v>
      </c>
      <c r="J91" s="57"/>
    </row>
    <row r="92" spans="1:14" ht="12.75" x14ac:dyDescent="0.2">
      <c r="A92" s="137">
        <v>9</v>
      </c>
      <c r="B92" s="138"/>
      <c r="C92" s="138"/>
      <c r="D92" s="139" t="s">
        <v>232</v>
      </c>
      <c r="E92" s="140"/>
      <c r="F92" s="141"/>
      <c r="G92" s="142"/>
      <c r="H92" s="142"/>
      <c r="I92" s="143"/>
      <c r="J92" s="57"/>
    </row>
    <row r="93" spans="1:14" ht="12.75" x14ac:dyDescent="0.2">
      <c r="A93" s="59" t="s">
        <v>233</v>
      </c>
      <c r="B93" s="100" t="s">
        <v>234</v>
      </c>
      <c r="C93" s="133" t="s">
        <v>25</v>
      </c>
      <c r="D93" s="61" t="s">
        <v>235</v>
      </c>
      <c r="E93" s="62" t="s">
        <v>31</v>
      </c>
      <c r="F93" s="63">
        <f>'[1]MM CALC'!D78</f>
        <v>781.87</v>
      </c>
      <c r="G93" s="107">
        <v>7.79</v>
      </c>
      <c r="H93" s="107">
        <f>ROUND(G93+(G93*$I$9),2)</f>
        <v>9.83</v>
      </c>
      <c r="I93" s="122">
        <f>ROUND((F93*H93),2)</f>
        <v>7685.78</v>
      </c>
      <c r="J93" s="57"/>
    </row>
    <row r="94" spans="1:14" ht="13.5" thickBot="1" x14ac:dyDescent="0.25">
      <c r="A94" s="144"/>
      <c r="B94" s="145"/>
      <c r="C94" s="145"/>
      <c r="D94" s="145"/>
      <c r="E94" s="145"/>
      <c r="F94" s="146"/>
      <c r="G94" s="147" t="s">
        <v>56</v>
      </c>
      <c r="H94" s="147"/>
      <c r="I94" s="148">
        <f>SUM(I93:I93)</f>
        <v>7685.78</v>
      </c>
      <c r="J94" s="57"/>
    </row>
    <row r="95" spans="1:14" ht="11.25" customHeight="1" thickBot="1" x14ac:dyDescent="0.25">
      <c r="A95" s="149"/>
      <c r="B95" s="150"/>
      <c r="C95" s="150"/>
      <c r="D95" s="150"/>
      <c r="E95" s="150"/>
      <c r="F95" s="150"/>
      <c r="G95" s="150"/>
      <c r="H95" s="150"/>
      <c r="I95" s="151"/>
      <c r="J95" s="57"/>
    </row>
    <row r="96" spans="1:14" ht="13.5" thickBot="1" x14ac:dyDescent="0.25">
      <c r="A96" s="152"/>
      <c r="B96" s="153"/>
      <c r="C96" s="153"/>
      <c r="D96" s="153"/>
      <c r="E96" s="153"/>
      <c r="F96" s="153"/>
      <c r="G96" s="154" t="s">
        <v>236</v>
      </c>
      <c r="H96" s="155"/>
      <c r="I96" s="156">
        <f>SUM(I23,I52,I59,I63,I71,I76,I84,I91,I94)</f>
        <v>572789.51000000013</v>
      </c>
      <c r="J96" s="57"/>
      <c r="K96" s="157">
        <f>I96</f>
        <v>572789.51000000013</v>
      </c>
    </row>
    <row r="97" spans="1:11" x14ac:dyDescent="0.2">
      <c r="A97" s="158"/>
      <c r="B97" s="159"/>
      <c r="C97" s="159"/>
      <c r="D97" s="159"/>
      <c r="E97" s="159"/>
      <c r="F97" s="159"/>
      <c r="G97" s="159"/>
      <c r="H97" s="159"/>
      <c r="I97" s="160"/>
      <c r="J97" s="57"/>
      <c r="K97" s="157"/>
    </row>
    <row r="98" spans="1:11" x14ac:dyDescent="0.2">
      <c r="A98" s="158"/>
      <c r="B98" s="159"/>
      <c r="C98" s="159"/>
      <c r="D98" s="159"/>
      <c r="E98" s="159"/>
      <c r="F98" s="159"/>
      <c r="G98" s="159"/>
      <c r="H98" s="159"/>
      <c r="I98" s="160"/>
      <c r="J98" s="57"/>
      <c r="K98" s="157">
        <v>1029460.11</v>
      </c>
    </row>
    <row r="99" spans="1:11" x14ac:dyDescent="0.2">
      <c r="A99" s="158"/>
      <c r="B99" s="159"/>
      <c r="C99" s="159"/>
      <c r="D99" s="159"/>
      <c r="E99" s="159"/>
      <c r="F99" s="159"/>
      <c r="G99" s="159"/>
      <c r="H99" s="159"/>
      <c r="I99" s="160"/>
      <c r="J99" s="57"/>
      <c r="K99" s="157"/>
    </row>
    <row r="100" spans="1:11" ht="12.75" x14ac:dyDescent="0.2">
      <c r="A100" s="87"/>
      <c r="B100" s="159"/>
      <c r="C100" s="159"/>
      <c r="D100" s="159"/>
      <c r="E100" s="159"/>
      <c r="F100" s="159"/>
      <c r="G100" s="159"/>
      <c r="H100" s="161"/>
      <c r="I100" s="162"/>
      <c r="J100" s="57"/>
    </row>
    <row r="101" spans="1:11" x14ac:dyDescent="0.2">
      <c r="A101" s="163"/>
      <c r="B101" s="159"/>
      <c r="C101" s="159"/>
      <c r="D101" s="164" t="s">
        <v>237</v>
      </c>
      <c r="E101" s="165" t="s">
        <v>238</v>
      </c>
      <c r="F101" s="165"/>
      <c r="G101" s="165"/>
      <c r="H101" s="165"/>
      <c r="I101" s="162"/>
      <c r="J101" s="57"/>
    </row>
    <row r="102" spans="1:11" x14ac:dyDescent="0.2">
      <c r="A102" s="163"/>
      <c r="B102" s="159"/>
      <c r="C102" s="159"/>
      <c r="D102" s="164" t="s">
        <v>239</v>
      </c>
      <c r="E102" s="165" t="s">
        <v>1</v>
      </c>
      <c r="F102" s="165"/>
      <c r="G102" s="165"/>
      <c r="H102" s="165"/>
      <c r="I102" s="162"/>
      <c r="J102" s="57"/>
    </row>
    <row r="103" spans="1:11" x14ac:dyDescent="0.2">
      <c r="A103" s="163"/>
      <c r="B103" s="57"/>
      <c r="C103" s="57"/>
      <c r="D103" s="164" t="s">
        <v>240</v>
      </c>
      <c r="E103" s="166" t="s">
        <v>241</v>
      </c>
      <c r="F103" s="166"/>
      <c r="G103" s="166"/>
      <c r="H103" s="166"/>
      <c r="I103" s="167"/>
      <c r="J103" s="57"/>
    </row>
    <row r="104" spans="1:11" ht="13.5" thickBot="1" x14ac:dyDescent="0.25">
      <c r="A104" s="168"/>
      <c r="B104" s="169"/>
      <c r="C104" s="169"/>
      <c r="D104" s="170" t="s">
        <v>242</v>
      </c>
      <c r="E104" s="171"/>
      <c r="F104" s="172"/>
      <c r="G104" s="172"/>
      <c r="H104" s="173"/>
      <c r="I104" s="174"/>
      <c r="J104" s="57"/>
    </row>
    <row r="105" spans="1:11" ht="12.75" x14ac:dyDescent="0.2">
      <c r="B105" s="175"/>
      <c r="C105" s="175"/>
      <c r="D105" s="175"/>
      <c r="E105" s="57"/>
      <c r="F105" s="166"/>
      <c r="G105" s="166"/>
      <c r="H105" s="176"/>
      <c r="I105" s="57"/>
      <c r="J105" s="57"/>
    </row>
    <row r="106" spans="1:11" ht="12.75" x14ac:dyDescent="0.2">
      <c r="A106"/>
      <c r="B106"/>
      <c r="C106"/>
      <c r="D106"/>
      <c r="E106"/>
      <c r="F106"/>
      <c r="G106"/>
      <c r="H106"/>
      <c r="I106"/>
      <c r="J106" s="57"/>
    </row>
    <row r="107" spans="1:11" ht="12.75" x14ac:dyDescent="0.2">
      <c r="A107"/>
      <c r="B107"/>
      <c r="C107"/>
      <c r="D107"/>
      <c r="E107"/>
      <c r="F107"/>
      <c r="G107"/>
      <c r="H107"/>
      <c r="I107"/>
      <c r="J107" s="57"/>
    </row>
    <row r="108" spans="1:11" ht="12.75" x14ac:dyDescent="0.2">
      <c r="A108"/>
      <c r="B108"/>
      <c r="C108"/>
      <c r="D108"/>
      <c r="E108"/>
      <c r="F108"/>
      <c r="G108"/>
      <c r="H108"/>
      <c r="I108"/>
      <c r="J108" s="57"/>
    </row>
    <row r="109" spans="1:11" ht="12.75" x14ac:dyDescent="0.2">
      <c r="A109"/>
      <c r="B109"/>
      <c r="C109"/>
      <c r="D109"/>
      <c r="E109"/>
      <c r="F109"/>
      <c r="G109"/>
      <c r="H109"/>
      <c r="I109"/>
      <c r="J109" s="57"/>
    </row>
    <row r="110" spans="1:11" ht="12.75" x14ac:dyDescent="0.2">
      <c r="A110"/>
      <c r="B110"/>
      <c r="C110"/>
      <c r="D110"/>
      <c r="E110"/>
      <c r="F110"/>
      <c r="G110"/>
      <c r="H110"/>
      <c r="I110"/>
      <c r="J110" s="57"/>
    </row>
    <row r="111" spans="1:11" ht="12.75" x14ac:dyDescent="0.2">
      <c r="A111"/>
      <c r="B111"/>
      <c r="C111"/>
      <c r="D111"/>
      <c r="E111"/>
      <c r="F111"/>
      <c r="G111"/>
      <c r="H111"/>
      <c r="I111"/>
      <c r="J111" s="57"/>
    </row>
    <row r="112" spans="1:11" ht="12.75" x14ac:dyDescent="0.2">
      <c r="A112"/>
      <c r="B112"/>
      <c r="C112"/>
      <c r="D112"/>
      <c r="E112"/>
      <c r="F112"/>
      <c r="G112"/>
      <c r="H112"/>
      <c r="I112"/>
      <c r="J112" s="57"/>
    </row>
    <row r="113" spans="1:10" x14ac:dyDescent="0.2">
      <c r="J113" s="57"/>
    </row>
    <row r="114" spans="1:10" x14ac:dyDescent="0.2">
      <c r="J114" s="57"/>
    </row>
    <row r="115" spans="1:10" x14ac:dyDescent="0.2">
      <c r="J115" s="57"/>
    </row>
    <row r="116" spans="1:10" x14ac:dyDescent="0.2">
      <c r="J116" s="57"/>
    </row>
    <row r="117" spans="1:10" x14ac:dyDescent="0.2">
      <c r="J117" s="57"/>
    </row>
    <row r="118" spans="1:10" x14ac:dyDescent="0.2">
      <c r="J118" s="57"/>
    </row>
    <row r="119" spans="1:10" x14ac:dyDescent="0.2">
      <c r="J119" s="57"/>
    </row>
    <row r="120" spans="1:10" x14ac:dyDescent="0.2">
      <c r="J120" s="57"/>
    </row>
    <row r="121" spans="1:10" x14ac:dyDescent="0.2">
      <c r="J121" s="57"/>
    </row>
    <row r="122" spans="1:10" x14ac:dyDescent="0.2">
      <c r="J122" s="57"/>
    </row>
    <row r="123" spans="1:10" x14ac:dyDescent="0.2">
      <c r="J123" s="57"/>
    </row>
    <row r="124" spans="1:10" x14ac:dyDescent="0.2">
      <c r="J124" s="57"/>
    </row>
    <row r="125" spans="1:10" x14ac:dyDescent="0.2">
      <c r="J125" s="57"/>
    </row>
    <row r="126" spans="1:10" s="130" customForma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129"/>
    </row>
    <row r="127" spans="1:10" s="130" customForma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129"/>
    </row>
    <row r="128" spans="1:10" s="130" customForma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129"/>
    </row>
    <row r="129" spans="1:10" s="130" customForma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129"/>
    </row>
    <row r="130" spans="1:10" s="130" customForma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129"/>
    </row>
    <row r="131" spans="1:10" x14ac:dyDescent="0.2">
      <c r="J131" s="57"/>
    </row>
    <row r="132" spans="1:10" x14ac:dyDescent="0.2">
      <c r="J132" s="57"/>
    </row>
    <row r="133" spans="1:10" x14ac:dyDescent="0.2">
      <c r="J133" s="57"/>
    </row>
    <row r="134" spans="1:10" x14ac:dyDescent="0.2">
      <c r="J134" s="57"/>
    </row>
    <row r="135" spans="1:10" x14ac:dyDescent="0.2">
      <c r="J135" s="57"/>
    </row>
    <row r="136" spans="1:10" x14ac:dyDescent="0.2">
      <c r="J136" s="57"/>
    </row>
    <row r="137" spans="1:10" x14ac:dyDescent="0.2">
      <c r="J137" s="57"/>
    </row>
    <row r="138" spans="1:10" x14ac:dyDescent="0.2">
      <c r="J138" s="57"/>
    </row>
    <row r="139" spans="1:10" x14ac:dyDescent="0.2">
      <c r="J139" s="57"/>
    </row>
    <row r="140" spans="1:10" x14ac:dyDescent="0.2">
      <c r="J140" s="57"/>
    </row>
    <row r="141" spans="1:10" x14ac:dyDescent="0.2">
      <c r="J141" s="57"/>
    </row>
    <row r="142" spans="1:10" x14ac:dyDescent="0.2">
      <c r="J142" s="57"/>
    </row>
    <row r="143" spans="1:10" x14ac:dyDescent="0.2">
      <c r="J143" s="57"/>
    </row>
    <row r="144" spans="1:10" x14ac:dyDescent="0.2">
      <c r="J144" s="57"/>
    </row>
    <row r="145" spans="1:10" x14ac:dyDescent="0.2">
      <c r="J145" s="57"/>
    </row>
    <row r="146" spans="1:10" x14ac:dyDescent="0.2">
      <c r="J146" s="57"/>
    </row>
    <row r="147" spans="1:10" x14ac:dyDescent="0.2">
      <c r="J147" s="57"/>
    </row>
    <row r="148" spans="1:10" x14ac:dyDescent="0.2">
      <c r="J148" s="57"/>
    </row>
    <row r="149" spans="1:10" x14ac:dyDescent="0.2">
      <c r="J149" s="57"/>
    </row>
    <row r="150" spans="1:10" x14ac:dyDescent="0.2">
      <c r="J150" s="57"/>
    </row>
    <row r="151" spans="1:10" x14ac:dyDescent="0.2">
      <c r="J151" s="57"/>
    </row>
    <row r="152" spans="1:10" x14ac:dyDescent="0.2">
      <c r="J152" s="57"/>
    </row>
    <row r="153" spans="1:10" x14ac:dyDescent="0.2">
      <c r="J153" s="57"/>
    </row>
    <row r="154" spans="1:10" x14ac:dyDescent="0.2">
      <c r="J154" s="57"/>
    </row>
    <row r="155" spans="1:10" x14ac:dyDescent="0.2">
      <c r="J155" s="57"/>
    </row>
    <row r="156" spans="1:10" x14ac:dyDescent="0.2">
      <c r="J156" s="57"/>
    </row>
    <row r="157" spans="1:10" x14ac:dyDescent="0.2">
      <c r="J157" s="57"/>
    </row>
    <row r="158" spans="1:10" x14ac:dyDescent="0.2">
      <c r="J158" s="57"/>
    </row>
    <row r="159" spans="1:10" s="58" customForma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57"/>
    </row>
    <row r="160" spans="1:10" x14ac:dyDescent="0.2">
      <c r="J160" s="57"/>
    </row>
    <row r="161" spans="1:10" s="58" customForma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57"/>
    </row>
    <row r="162" spans="1:10" x14ac:dyDescent="0.2">
      <c r="J162" s="57"/>
    </row>
    <row r="163" spans="1:10" x14ac:dyDescent="0.2">
      <c r="J163" s="57"/>
    </row>
    <row r="164" spans="1:10" x14ac:dyDescent="0.2">
      <c r="J164" s="57"/>
    </row>
    <row r="165" spans="1:10" x14ac:dyDescent="0.2">
      <c r="J165" s="57"/>
    </row>
    <row r="166" spans="1:10" x14ac:dyDescent="0.2">
      <c r="J166" s="57"/>
    </row>
    <row r="167" spans="1:10" x14ac:dyDescent="0.2">
      <c r="J167" s="57"/>
    </row>
    <row r="168" spans="1:10" x14ac:dyDescent="0.2">
      <c r="J168" s="57"/>
    </row>
    <row r="169" spans="1:10" x14ac:dyDescent="0.2">
      <c r="J169" s="57"/>
    </row>
    <row r="170" spans="1:10" x14ac:dyDescent="0.2">
      <c r="J170" s="57"/>
    </row>
    <row r="171" spans="1:10" x14ac:dyDescent="0.2">
      <c r="J171" s="57"/>
    </row>
    <row r="172" spans="1:10" x14ac:dyDescent="0.2">
      <c r="J172" s="57"/>
    </row>
    <row r="173" spans="1:10" x14ac:dyDescent="0.2">
      <c r="J173" s="57"/>
    </row>
    <row r="174" spans="1:10" x14ac:dyDescent="0.2">
      <c r="J174" s="57"/>
    </row>
    <row r="175" spans="1:10" x14ac:dyDescent="0.2">
      <c r="J175" s="57"/>
    </row>
    <row r="176" spans="1:10" x14ac:dyDescent="0.2">
      <c r="J176" s="57"/>
    </row>
    <row r="177" spans="10:11" x14ac:dyDescent="0.2">
      <c r="J177" s="57"/>
    </row>
    <row r="178" spans="10:11" x14ac:dyDescent="0.2">
      <c r="J178" s="57"/>
    </row>
    <row r="179" spans="10:11" hidden="1" x14ac:dyDescent="0.2">
      <c r="J179" s="57"/>
    </row>
    <row r="180" spans="10:11" hidden="1" x14ac:dyDescent="0.2">
      <c r="J180" s="57"/>
    </row>
    <row r="181" spans="10:11" x14ac:dyDescent="0.2">
      <c r="J181" s="57"/>
    </row>
    <row r="182" spans="10:11" x14ac:dyDescent="0.2">
      <c r="J182" s="57"/>
    </row>
    <row r="183" spans="10:11" x14ac:dyDescent="0.2">
      <c r="K183" s="157"/>
    </row>
    <row r="185" spans="10:11" ht="12.75" customHeight="1" x14ac:dyDescent="0.2"/>
  </sheetData>
  <mergeCells count="38">
    <mergeCell ref="F105:G105"/>
    <mergeCell ref="A95:I95"/>
    <mergeCell ref="G96:H96"/>
    <mergeCell ref="E101:H101"/>
    <mergeCell ref="E102:H102"/>
    <mergeCell ref="E103:H103"/>
    <mergeCell ref="F104:G104"/>
    <mergeCell ref="A84:F84"/>
    <mergeCell ref="G84:H84"/>
    <mergeCell ref="A91:F91"/>
    <mergeCell ref="G91:H91"/>
    <mergeCell ref="A94:F94"/>
    <mergeCell ref="G94:H94"/>
    <mergeCell ref="A63:F63"/>
    <mergeCell ref="G63:H63"/>
    <mergeCell ref="A71:F71"/>
    <mergeCell ref="G71:H71"/>
    <mergeCell ref="A76:F76"/>
    <mergeCell ref="G76:H76"/>
    <mergeCell ref="A10:I10"/>
    <mergeCell ref="A23:F23"/>
    <mergeCell ref="G23:H23"/>
    <mergeCell ref="A52:F52"/>
    <mergeCell ref="G52:H52"/>
    <mergeCell ref="A59:F59"/>
    <mergeCell ref="G59:H59"/>
    <mergeCell ref="A6:G6"/>
    <mergeCell ref="A7:D7"/>
    <mergeCell ref="E7:F7"/>
    <mergeCell ref="G7:H7"/>
    <mergeCell ref="A8:D9"/>
    <mergeCell ref="G8:H9"/>
    <mergeCell ref="A1:B1"/>
    <mergeCell ref="D1:I1"/>
    <mergeCell ref="A2:I2"/>
    <mergeCell ref="A3:I3"/>
    <mergeCell ref="A4:I4"/>
    <mergeCell ref="A5:I5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2" fitToHeight="0" orientation="landscape" horizontalDpi="4294967293" r:id="rId1"/>
  <headerFooter>
    <oddFooter>&amp;R&amp;P</oddFooter>
  </headerFooter>
  <rowBreaks count="8" manualBreakCount="8">
    <brk id="18" max="8" man="1"/>
    <brk id="28" max="8" man="1"/>
    <brk id="37" max="8" man="1"/>
    <brk id="47" max="8" man="1"/>
    <brk id="59" max="8" man="1"/>
    <brk id="71" max="8" man="1"/>
    <brk id="84" max="8" man="1"/>
    <brk id="104" max="8" man="1"/>
  </rowBreaks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B3CCD-1F9E-4015-9094-B12E7449F76E}">
  <sheetPr>
    <pageSetUpPr fitToPage="1"/>
  </sheetPr>
  <dimension ref="A1:I181"/>
  <sheetViews>
    <sheetView view="pageBreakPreview" topLeftCell="A73" zoomScaleSheetLayoutView="100" workbookViewId="0">
      <selection activeCell="C88" sqref="C88"/>
    </sheetView>
  </sheetViews>
  <sheetFormatPr defaultRowHeight="12.75" x14ac:dyDescent="0.2"/>
  <cols>
    <col min="1" max="1" width="9.7109375" style="175" customWidth="1"/>
    <col min="2" max="2" width="73.7109375" style="175" customWidth="1"/>
    <col min="3" max="3" width="14.7109375" style="175" customWidth="1"/>
    <col min="4" max="4" width="17.5703125" style="233" customWidth="1"/>
    <col min="5" max="5" width="59.5703125" style="232" customWidth="1"/>
    <col min="6" max="6" width="9.140625" style="175"/>
    <col min="7" max="7" width="28.42578125" style="175" customWidth="1"/>
    <col min="8" max="247" width="9.140625" style="175"/>
    <col min="248" max="248" width="5.42578125" style="175" bestFit="1" customWidth="1"/>
    <col min="249" max="249" width="10.7109375" style="175" bestFit="1" customWidth="1"/>
    <col min="250" max="250" width="48" style="175" customWidth="1"/>
    <col min="251" max="251" width="9.140625" style="175"/>
    <col min="252" max="255" width="12.28515625" style="175" customWidth="1"/>
    <col min="256" max="503" width="9.140625" style="175"/>
    <col min="504" max="504" width="5.42578125" style="175" bestFit="1" customWidth="1"/>
    <col min="505" max="505" width="10.7109375" style="175" bestFit="1" customWidth="1"/>
    <col min="506" max="506" width="48" style="175" customWidth="1"/>
    <col min="507" max="507" width="9.140625" style="175"/>
    <col min="508" max="511" width="12.28515625" style="175" customWidth="1"/>
    <col min="512" max="759" width="9.140625" style="175"/>
    <col min="760" max="760" width="5.42578125" style="175" bestFit="1" customWidth="1"/>
    <col min="761" max="761" width="10.7109375" style="175" bestFit="1" customWidth="1"/>
    <col min="762" max="762" width="48" style="175" customWidth="1"/>
    <col min="763" max="763" width="9.140625" style="175"/>
    <col min="764" max="767" width="12.28515625" style="175" customWidth="1"/>
    <col min="768" max="1015" width="9.140625" style="175"/>
    <col min="1016" max="1016" width="5.42578125" style="175" bestFit="1" customWidth="1"/>
    <col min="1017" max="1017" width="10.7109375" style="175" bestFit="1" customWidth="1"/>
    <col min="1018" max="1018" width="48" style="175" customWidth="1"/>
    <col min="1019" max="1019" width="9.140625" style="175"/>
    <col min="1020" max="1023" width="12.28515625" style="175" customWidth="1"/>
    <col min="1024" max="1271" width="9.140625" style="175"/>
    <col min="1272" max="1272" width="5.42578125" style="175" bestFit="1" customWidth="1"/>
    <col min="1273" max="1273" width="10.7109375" style="175" bestFit="1" customWidth="1"/>
    <col min="1274" max="1274" width="48" style="175" customWidth="1"/>
    <col min="1275" max="1275" width="9.140625" style="175"/>
    <col min="1276" max="1279" width="12.28515625" style="175" customWidth="1"/>
    <col min="1280" max="1527" width="9.140625" style="175"/>
    <col min="1528" max="1528" width="5.42578125" style="175" bestFit="1" customWidth="1"/>
    <col min="1529" max="1529" width="10.7109375" style="175" bestFit="1" customWidth="1"/>
    <col min="1530" max="1530" width="48" style="175" customWidth="1"/>
    <col min="1531" max="1531" width="9.140625" style="175"/>
    <col min="1532" max="1535" width="12.28515625" style="175" customWidth="1"/>
    <col min="1536" max="1783" width="9.140625" style="175"/>
    <col min="1784" max="1784" width="5.42578125" style="175" bestFit="1" customWidth="1"/>
    <col min="1785" max="1785" width="10.7109375" style="175" bestFit="1" customWidth="1"/>
    <col min="1786" max="1786" width="48" style="175" customWidth="1"/>
    <col min="1787" max="1787" width="9.140625" style="175"/>
    <col min="1788" max="1791" width="12.28515625" style="175" customWidth="1"/>
    <col min="1792" max="2039" width="9.140625" style="175"/>
    <col min="2040" max="2040" width="5.42578125" style="175" bestFit="1" customWidth="1"/>
    <col min="2041" max="2041" width="10.7109375" style="175" bestFit="1" customWidth="1"/>
    <col min="2042" max="2042" width="48" style="175" customWidth="1"/>
    <col min="2043" max="2043" width="9.140625" style="175"/>
    <col min="2044" max="2047" width="12.28515625" style="175" customWidth="1"/>
    <col min="2048" max="2295" width="9.140625" style="175"/>
    <col min="2296" max="2296" width="5.42578125" style="175" bestFit="1" customWidth="1"/>
    <col min="2297" max="2297" width="10.7109375" style="175" bestFit="1" customWidth="1"/>
    <col min="2298" max="2298" width="48" style="175" customWidth="1"/>
    <col min="2299" max="2299" width="9.140625" style="175"/>
    <col min="2300" max="2303" width="12.28515625" style="175" customWidth="1"/>
    <col min="2304" max="2551" width="9.140625" style="175"/>
    <col min="2552" max="2552" width="5.42578125" style="175" bestFit="1" customWidth="1"/>
    <col min="2553" max="2553" width="10.7109375" style="175" bestFit="1" customWidth="1"/>
    <col min="2554" max="2554" width="48" style="175" customWidth="1"/>
    <col min="2555" max="2555" width="9.140625" style="175"/>
    <col min="2556" max="2559" width="12.28515625" style="175" customWidth="1"/>
    <col min="2560" max="2807" width="9.140625" style="175"/>
    <col min="2808" max="2808" width="5.42578125" style="175" bestFit="1" customWidth="1"/>
    <col min="2809" max="2809" width="10.7109375" style="175" bestFit="1" customWidth="1"/>
    <col min="2810" max="2810" width="48" style="175" customWidth="1"/>
    <col min="2811" max="2811" width="9.140625" style="175"/>
    <col min="2812" max="2815" width="12.28515625" style="175" customWidth="1"/>
    <col min="2816" max="3063" width="9.140625" style="175"/>
    <col min="3064" max="3064" width="5.42578125" style="175" bestFit="1" customWidth="1"/>
    <col min="3065" max="3065" width="10.7109375" style="175" bestFit="1" customWidth="1"/>
    <col min="3066" max="3066" width="48" style="175" customWidth="1"/>
    <col min="3067" max="3067" width="9.140625" style="175"/>
    <col min="3068" max="3071" width="12.28515625" style="175" customWidth="1"/>
    <col min="3072" max="3319" width="9.140625" style="175"/>
    <col min="3320" max="3320" width="5.42578125" style="175" bestFit="1" customWidth="1"/>
    <col min="3321" max="3321" width="10.7109375" style="175" bestFit="1" customWidth="1"/>
    <col min="3322" max="3322" width="48" style="175" customWidth="1"/>
    <col min="3323" max="3323" width="9.140625" style="175"/>
    <col min="3324" max="3327" width="12.28515625" style="175" customWidth="1"/>
    <col min="3328" max="3575" width="9.140625" style="175"/>
    <col min="3576" max="3576" width="5.42578125" style="175" bestFit="1" customWidth="1"/>
    <col min="3577" max="3577" width="10.7109375" style="175" bestFit="1" customWidth="1"/>
    <col min="3578" max="3578" width="48" style="175" customWidth="1"/>
    <col min="3579" max="3579" width="9.140625" style="175"/>
    <col min="3580" max="3583" width="12.28515625" style="175" customWidth="1"/>
    <col min="3584" max="3831" width="9.140625" style="175"/>
    <col min="3832" max="3832" width="5.42578125" style="175" bestFit="1" customWidth="1"/>
    <col min="3833" max="3833" width="10.7109375" style="175" bestFit="1" customWidth="1"/>
    <col min="3834" max="3834" width="48" style="175" customWidth="1"/>
    <col min="3835" max="3835" width="9.140625" style="175"/>
    <col min="3836" max="3839" width="12.28515625" style="175" customWidth="1"/>
    <col min="3840" max="4087" width="9.140625" style="175"/>
    <col min="4088" max="4088" width="5.42578125" style="175" bestFit="1" customWidth="1"/>
    <col min="4089" max="4089" width="10.7109375" style="175" bestFit="1" customWidth="1"/>
    <col min="4090" max="4090" width="48" style="175" customWidth="1"/>
    <col min="4091" max="4091" width="9.140625" style="175"/>
    <col min="4092" max="4095" width="12.28515625" style="175" customWidth="1"/>
    <col min="4096" max="4343" width="9.140625" style="175"/>
    <col min="4344" max="4344" width="5.42578125" style="175" bestFit="1" customWidth="1"/>
    <col min="4345" max="4345" width="10.7109375" style="175" bestFit="1" customWidth="1"/>
    <col min="4346" max="4346" width="48" style="175" customWidth="1"/>
    <col min="4347" max="4347" width="9.140625" style="175"/>
    <col min="4348" max="4351" width="12.28515625" style="175" customWidth="1"/>
    <col min="4352" max="4599" width="9.140625" style="175"/>
    <col min="4600" max="4600" width="5.42578125" style="175" bestFit="1" customWidth="1"/>
    <col min="4601" max="4601" width="10.7109375" style="175" bestFit="1" customWidth="1"/>
    <col min="4602" max="4602" width="48" style="175" customWidth="1"/>
    <col min="4603" max="4603" width="9.140625" style="175"/>
    <col min="4604" max="4607" width="12.28515625" style="175" customWidth="1"/>
    <col min="4608" max="4855" width="9.140625" style="175"/>
    <col min="4856" max="4856" width="5.42578125" style="175" bestFit="1" customWidth="1"/>
    <col min="4857" max="4857" width="10.7109375" style="175" bestFit="1" customWidth="1"/>
    <col min="4858" max="4858" width="48" style="175" customWidth="1"/>
    <col min="4859" max="4859" width="9.140625" style="175"/>
    <col min="4860" max="4863" width="12.28515625" style="175" customWidth="1"/>
    <col min="4864" max="5111" width="9.140625" style="175"/>
    <col min="5112" max="5112" width="5.42578125" style="175" bestFit="1" customWidth="1"/>
    <col min="5113" max="5113" width="10.7109375" style="175" bestFit="1" customWidth="1"/>
    <col min="5114" max="5114" width="48" style="175" customWidth="1"/>
    <col min="5115" max="5115" width="9.140625" style="175"/>
    <col min="5116" max="5119" width="12.28515625" style="175" customWidth="1"/>
    <col min="5120" max="5367" width="9.140625" style="175"/>
    <col min="5368" max="5368" width="5.42578125" style="175" bestFit="1" customWidth="1"/>
    <col min="5369" max="5369" width="10.7109375" style="175" bestFit="1" customWidth="1"/>
    <col min="5370" max="5370" width="48" style="175" customWidth="1"/>
    <col min="5371" max="5371" width="9.140625" style="175"/>
    <col min="5372" max="5375" width="12.28515625" style="175" customWidth="1"/>
    <col min="5376" max="5623" width="9.140625" style="175"/>
    <col min="5624" max="5624" width="5.42578125" style="175" bestFit="1" customWidth="1"/>
    <col min="5625" max="5625" width="10.7109375" style="175" bestFit="1" customWidth="1"/>
    <col min="5626" max="5626" width="48" style="175" customWidth="1"/>
    <col min="5627" max="5627" width="9.140625" style="175"/>
    <col min="5628" max="5631" width="12.28515625" style="175" customWidth="1"/>
    <col min="5632" max="5879" width="9.140625" style="175"/>
    <col min="5880" max="5880" width="5.42578125" style="175" bestFit="1" customWidth="1"/>
    <col min="5881" max="5881" width="10.7109375" style="175" bestFit="1" customWidth="1"/>
    <col min="5882" max="5882" width="48" style="175" customWidth="1"/>
    <col min="5883" max="5883" width="9.140625" style="175"/>
    <col min="5884" max="5887" width="12.28515625" style="175" customWidth="1"/>
    <col min="5888" max="6135" width="9.140625" style="175"/>
    <col min="6136" max="6136" width="5.42578125" style="175" bestFit="1" customWidth="1"/>
    <col min="6137" max="6137" width="10.7109375" style="175" bestFit="1" customWidth="1"/>
    <col min="6138" max="6138" width="48" style="175" customWidth="1"/>
    <col min="6139" max="6139" width="9.140625" style="175"/>
    <col min="6140" max="6143" width="12.28515625" style="175" customWidth="1"/>
    <col min="6144" max="6391" width="9.140625" style="175"/>
    <col min="6392" max="6392" width="5.42578125" style="175" bestFit="1" customWidth="1"/>
    <col min="6393" max="6393" width="10.7109375" style="175" bestFit="1" customWidth="1"/>
    <col min="6394" max="6394" width="48" style="175" customWidth="1"/>
    <col min="6395" max="6395" width="9.140625" style="175"/>
    <col min="6396" max="6399" width="12.28515625" style="175" customWidth="1"/>
    <col min="6400" max="6647" width="9.140625" style="175"/>
    <col min="6648" max="6648" width="5.42578125" style="175" bestFit="1" customWidth="1"/>
    <col min="6649" max="6649" width="10.7109375" style="175" bestFit="1" customWidth="1"/>
    <col min="6650" max="6650" width="48" style="175" customWidth="1"/>
    <col min="6651" max="6651" width="9.140625" style="175"/>
    <col min="6652" max="6655" width="12.28515625" style="175" customWidth="1"/>
    <col min="6656" max="6903" width="9.140625" style="175"/>
    <col min="6904" max="6904" width="5.42578125" style="175" bestFit="1" customWidth="1"/>
    <col min="6905" max="6905" width="10.7109375" style="175" bestFit="1" customWidth="1"/>
    <col min="6906" max="6906" width="48" style="175" customWidth="1"/>
    <col min="6907" max="6907" width="9.140625" style="175"/>
    <col min="6908" max="6911" width="12.28515625" style="175" customWidth="1"/>
    <col min="6912" max="7159" width="9.140625" style="175"/>
    <col min="7160" max="7160" width="5.42578125" style="175" bestFit="1" customWidth="1"/>
    <col min="7161" max="7161" width="10.7109375" style="175" bestFit="1" customWidth="1"/>
    <col min="7162" max="7162" width="48" style="175" customWidth="1"/>
    <col min="7163" max="7163" width="9.140625" style="175"/>
    <col min="7164" max="7167" width="12.28515625" style="175" customWidth="1"/>
    <col min="7168" max="7415" width="9.140625" style="175"/>
    <col min="7416" max="7416" width="5.42578125" style="175" bestFit="1" customWidth="1"/>
    <col min="7417" max="7417" width="10.7109375" style="175" bestFit="1" customWidth="1"/>
    <col min="7418" max="7418" width="48" style="175" customWidth="1"/>
    <col min="7419" max="7419" width="9.140625" style="175"/>
    <col min="7420" max="7423" width="12.28515625" style="175" customWidth="1"/>
    <col min="7424" max="7671" width="9.140625" style="175"/>
    <col min="7672" max="7672" width="5.42578125" style="175" bestFit="1" customWidth="1"/>
    <col min="7673" max="7673" width="10.7109375" style="175" bestFit="1" customWidth="1"/>
    <col min="7674" max="7674" width="48" style="175" customWidth="1"/>
    <col min="7675" max="7675" width="9.140625" style="175"/>
    <col min="7676" max="7679" width="12.28515625" style="175" customWidth="1"/>
    <col min="7680" max="7927" width="9.140625" style="175"/>
    <col min="7928" max="7928" width="5.42578125" style="175" bestFit="1" customWidth="1"/>
    <col min="7929" max="7929" width="10.7109375" style="175" bestFit="1" customWidth="1"/>
    <col min="7930" max="7930" width="48" style="175" customWidth="1"/>
    <col min="7931" max="7931" width="9.140625" style="175"/>
    <col min="7932" max="7935" width="12.28515625" style="175" customWidth="1"/>
    <col min="7936" max="8183" width="9.140625" style="175"/>
    <col min="8184" max="8184" width="5.42578125" style="175" bestFit="1" customWidth="1"/>
    <col min="8185" max="8185" width="10.7109375" style="175" bestFit="1" customWidth="1"/>
    <col min="8186" max="8186" width="48" style="175" customWidth="1"/>
    <col min="8187" max="8187" width="9.140625" style="175"/>
    <col min="8188" max="8191" width="12.28515625" style="175" customWidth="1"/>
    <col min="8192" max="8439" width="9.140625" style="175"/>
    <col min="8440" max="8440" width="5.42578125" style="175" bestFit="1" customWidth="1"/>
    <col min="8441" max="8441" width="10.7109375" style="175" bestFit="1" customWidth="1"/>
    <col min="8442" max="8442" width="48" style="175" customWidth="1"/>
    <col min="8443" max="8443" width="9.140625" style="175"/>
    <col min="8444" max="8447" width="12.28515625" style="175" customWidth="1"/>
    <col min="8448" max="8695" width="9.140625" style="175"/>
    <col min="8696" max="8696" width="5.42578125" style="175" bestFit="1" customWidth="1"/>
    <col min="8697" max="8697" width="10.7109375" style="175" bestFit="1" customWidth="1"/>
    <col min="8698" max="8698" width="48" style="175" customWidth="1"/>
    <col min="8699" max="8699" width="9.140625" style="175"/>
    <col min="8700" max="8703" width="12.28515625" style="175" customWidth="1"/>
    <col min="8704" max="8951" width="9.140625" style="175"/>
    <col min="8952" max="8952" width="5.42578125" style="175" bestFit="1" customWidth="1"/>
    <col min="8953" max="8953" width="10.7109375" style="175" bestFit="1" customWidth="1"/>
    <col min="8954" max="8954" width="48" style="175" customWidth="1"/>
    <col min="8955" max="8955" width="9.140625" style="175"/>
    <col min="8956" max="8959" width="12.28515625" style="175" customWidth="1"/>
    <col min="8960" max="9207" width="9.140625" style="175"/>
    <col min="9208" max="9208" width="5.42578125" style="175" bestFit="1" customWidth="1"/>
    <col min="9209" max="9209" width="10.7109375" style="175" bestFit="1" customWidth="1"/>
    <col min="9210" max="9210" width="48" style="175" customWidth="1"/>
    <col min="9211" max="9211" width="9.140625" style="175"/>
    <col min="9212" max="9215" width="12.28515625" style="175" customWidth="1"/>
    <col min="9216" max="9463" width="9.140625" style="175"/>
    <col min="9464" max="9464" width="5.42578125" style="175" bestFit="1" customWidth="1"/>
    <col min="9465" max="9465" width="10.7109375" style="175" bestFit="1" customWidth="1"/>
    <col min="9466" max="9466" width="48" style="175" customWidth="1"/>
    <col min="9467" max="9467" width="9.140625" style="175"/>
    <col min="9468" max="9471" width="12.28515625" style="175" customWidth="1"/>
    <col min="9472" max="9719" width="9.140625" style="175"/>
    <col min="9720" max="9720" width="5.42578125" style="175" bestFit="1" customWidth="1"/>
    <col min="9721" max="9721" width="10.7109375" style="175" bestFit="1" customWidth="1"/>
    <col min="9722" max="9722" width="48" style="175" customWidth="1"/>
    <col min="9723" max="9723" width="9.140625" style="175"/>
    <col min="9724" max="9727" width="12.28515625" style="175" customWidth="1"/>
    <col min="9728" max="9975" width="9.140625" style="175"/>
    <col min="9976" max="9976" width="5.42578125" style="175" bestFit="1" customWidth="1"/>
    <col min="9977" max="9977" width="10.7109375" style="175" bestFit="1" customWidth="1"/>
    <col min="9978" max="9978" width="48" style="175" customWidth="1"/>
    <col min="9979" max="9979" width="9.140625" style="175"/>
    <col min="9980" max="9983" width="12.28515625" style="175" customWidth="1"/>
    <col min="9984" max="10231" width="9.140625" style="175"/>
    <col min="10232" max="10232" width="5.42578125" style="175" bestFit="1" customWidth="1"/>
    <col min="10233" max="10233" width="10.7109375" style="175" bestFit="1" customWidth="1"/>
    <col min="10234" max="10234" width="48" style="175" customWidth="1"/>
    <col min="10235" max="10235" width="9.140625" style="175"/>
    <col min="10236" max="10239" width="12.28515625" style="175" customWidth="1"/>
    <col min="10240" max="10487" width="9.140625" style="175"/>
    <col min="10488" max="10488" width="5.42578125" style="175" bestFit="1" customWidth="1"/>
    <col min="10489" max="10489" width="10.7109375" style="175" bestFit="1" customWidth="1"/>
    <col min="10490" max="10490" width="48" style="175" customWidth="1"/>
    <col min="10491" max="10491" width="9.140625" style="175"/>
    <col min="10492" max="10495" width="12.28515625" style="175" customWidth="1"/>
    <col min="10496" max="10743" width="9.140625" style="175"/>
    <col min="10744" max="10744" width="5.42578125" style="175" bestFit="1" customWidth="1"/>
    <col min="10745" max="10745" width="10.7109375" style="175" bestFit="1" customWidth="1"/>
    <col min="10746" max="10746" width="48" style="175" customWidth="1"/>
    <col min="10747" max="10747" width="9.140625" style="175"/>
    <col min="10748" max="10751" width="12.28515625" style="175" customWidth="1"/>
    <col min="10752" max="10999" width="9.140625" style="175"/>
    <col min="11000" max="11000" width="5.42578125" style="175" bestFit="1" customWidth="1"/>
    <col min="11001" max="11001" width="10.7109375" style="175" bestFit="1" customWidth="1"/>
    <col min="11002" max="11002" width="48" style="175" customWidth="1"/>
    <col min="11003" max="11003" width="9.140625" style="175"/>
    <col min="11004" max="11007" width="12.28515625" style="175" customWidth="1"/>
    <col min="11008" max="11255" width="9.140625" style="175"/>
    <col min="11256" max="11256" width="5.42578125" style="175" bestFit="1" customWidth="1"/>
    <col min="11257" max="11257" width="10.7109375" style="175" bestFit="1" customWidth="1"/>
    <col min="11258" max="11258" width="48" style="175" customWidth="1"/>
    <col min="11259" max="11259" width="9.140625" style="175"/>
    <col min="11260" max="11263" width="12.28515625" style="175" customWidth="1"/>
    <col min="11264" max="11511" width="9.140625" style="175"/>
    <col min="11512" max="11512" width="5.42578125" style="175" bestFit="1" customWidth="1"/>
    <col min="11513" max="11513" width="10.7109375" style="175" bestFit="1" customWidth="1"/>
    <col min="11514" max="11514" width="48" style="175" customWidth="1"/>
    <col min="11515" max="11515" width="9.140625" style="175"/>
    <col min="11516" max="11519" width="12.28515625" style="175" customWidth="1"/>
    <col min="11520" max="11767" width="9.140625" style="175"/>
    <col min="11768" max="11768" width="5.42578125" style="175" bestFit="1" customWidth="1"/>
    <col min="11769" max="11769" width="10.7109375" style="175" bestFit="1" customWidth="1"/>
    <col min="11770" max="11770" width="48" style="175" customWidth="1"/>
    <col min="11771" max="11771" width="9.140625" style="175"/>
    <col min="11772" max="11775" width="12.28515625" style="175" customWidth="1"/>
    <col min="11776" max="12023" width="9.140625" style="175"/>
    <col min="12024" max="12024" width="5.42578125" style="175" bestFit="1" customWidth="1"/>
    <col min="12025" max="12025" width="10.7109375" style="175" bestFit="1" customWidth="1"/>
    <col min="12026" max="12026" width="48" style="175" customWidth="1"/>
    <col min="12027" max="12027" width="9.140625" style="175"/>
    <col min="12028" max="12031" width="12.28515625" style="175" customWidth="1"/>
    <col min="12032" max="12279" width="9.140625" style="175"/>
    <col min="12280" max="12280" width="5.42578125" style="175" bestFit="1" customWidth="1"/>
    <col min="12281" max="12281" width="10.7109375" style="175" bestFit="1" customWidth="1"/>
    <col min="12282" max="12282" width="48" style="175" customWidth="1"/>
    <col min="12283" max="12283" width="9.140625" style="175"/>
    <col min="12284" max="12287" width="12.28515625" style="175" customWidth="1"/>
    <col min="12288" max="12535" width="9.140625" style="175"/>
    <col min="12536" max="12536" width="5.42578125" style="175" bestFit="1" customWidth="1"/>
    <col min="12537" max="12537" width="10.7109375" style="175" bestFit="1" customWidth="1"/>
    <col min="12538" max="12538" width="48" style="175" customWidth="1"/>
    <col min="12539" max="12539" width="9.140625" style="175"/>
    <col min="12540" max="12543" width="12.28515625" style="175" customWidth="1"/>
    <col min="12544" max="12791" width="9.140625" style="175"/>
    <col min="12792" max="12792" width="5.42578125" style="175" bestFit="1" customWidth="1"/>
    <col min="12793" max="12793" width="10.7109375" style="175" bestFit="1" customWidth="1"/>
    <col min="12794" max="12794" width="48" style="175" customWidth="1"/>
    <col min="12795" max="12795" width="9.140625" style="175"/>
    <col min="12796" max="12799" width="12.28515625" style="175" customWidth="1"/>
    <col min="12800" max="13047" width="9.140625" style="175"/>
    <col min="13048" max="13048" width="5.42578125" style="175" bestFit="1" customWidth="1"/>
    <col min="13049" max="13049" width="10.7109375" style="175" bestFit="1" customWidth="1"/>
    <col min="13050" max="13050" width="48" style="175" customWidth="1"/>
    <col min="13051" max="13051" width="9.140625" style="175"/>
    <col min="13052" max="13055" width="12.28515625" style="175" customWidth="1"/>
    <col min="13056" max="13303" width="9.140625" style="175"/>
    <col min="13304" max="13304" width="5.42578125" style="175" bestFit="1" customWidth="1"/>
    <col min="13305" max="13305" width="10.7109375" style="175" bestFit="1" customWidth="1"/>
    <col min="13306" max="13306" width="48" style="175" customWidth="1"/>
    <col min="13307" max="13307" width="9.140625" style="175"/>
    <col min="13308" max="13311" width="12.28515625" style="175" customWidth="1"/>
    <col min="13312" max="13559" width="9.140625" style="175"/>
    <col min="13560" max="13560" width="5.42578125" style="175" bestFit="1" customWidth="1"/>
    <col min="13561" max="13561" width="10.7109375" style="175" bestFit="1" customWidth="1"/>
    <col min="13562" max="13562" width="48" style="175" customWidth="1"/>
    <col min="13563" max="13563" width="9.140625" style="175"/>
    <col min="13564" max="13567" width="12.28515625" style="175" customWidth="1"/>
    <col min="13568" max="13815" width="9.140625" style="175"/>
    <col min="13816" max="13816" width="5.42578125" style="175" bestFit="1" customWidth="1"/>
    <col min="13817" max="13817" width="10.7109375" style="175" bestFit="1" customWidth="1"/>
    <col min="13818" max="13818" width="48" style="175" customWidth="1"/>
    <col min="13819" max="13819" width="9.140625" style="175"/>
    <col min="13820" max="13823" width="12.28515625" style="175" customWidth="1"/>
    <col min="13824" max="14071" width="9.140625" style="175"/>
    <col min="14072" max="14072" width="5.42578125" style="175" bestFit="1" customWidth="1"/>
    <col min="14073" max="14073" width="10.7109375" style="175" bestFit="1" customWidth="1"/>
    <col min="14074" max="14074" width="48" style="175" customWidth="1"/>
    <col min="14075" max="14075" width="9.140625" style="175"/>
    <col min="14076" max="14079" width="12.28515625" style="175" customWidth="1"/>
    <col min="14080" max="14327" width="9.140625" style="175"/>
    <col min="14328" max="14328" width="5.42578125" style="175" bestFit="1" customWidth="1"/>
    <col min="14329" max="14329" width="10.7109375" style="175" bestFit="1" customWidth="1"/>
    <col min="14330" max="14330" width="48" style="175" customWidth="1"/>
    <col min="14331" max="14331" width="9.140625" style="175"/>
    <col min="14332" max="14335" width="12.28515625" style="175" customWidth="1"/>
    <col min="14336" max="14583" width="9.140625" style="175"/>
    <col min="14584" max="14584" width="5.42578125" style="175" bestFit="1" customWidth="1"/>
    <col min="14585" max="14585" width="10.7109375" style="175" bestFit="1" customWidth="1"/>
    <col min="14586" max="14586" width="48" style="175" customWidth="1"/>
    <col min="14587" max="14587" width="9.140625" style="175"/>
    <col min="14588" max="14591" width="12.28515625" style="175" customWidth="1"/>
    <col min="14592" max="14839" width="9.140625" style="175"/>
    <col min="14840" max="14840" width="5.42578125" style="175" bestFit="1" customWidth="1"/>
    <col min="14841" max="14841" width="10.7109375" style="175" bestFit="1" customWidth="1"/>
    <col min="14842" max="14842" width="48" style="175" customWidth="1"/>
    <col min="14843" max="14843" width="9.140625" style="175"/>
    <col min="14844" max="14847" width="12.28515625" style="175" customWidth="1"/>
    <col min="14848" max="15095" width="9.140625" style="175"/>
    <col min="15096" max="15096" width="5.42578125" style="175" bestFit="1" customWidth="1"/>
    <col min="15097" max="15097" width="10.7109375" style="175" bestFit="1" customWidth="1"/>
    <col min="15098" max="15098" width="48" style="175" customWidth="1"/>
    <col min="15099" max="15099" width="9.140625" style="175"/>
    <col min="15100" max="15103" width="12.28515625" style="175" customWidth="1"/>
    <col min="15104" max="15351" width="9.140625" style="175"/>
    <col min="15352" max="15352" width="5.42578125" style="175" bestFit="1" customWidth="1"/>
    <col min="15353" max="15353" width="10.7109375" style="175" bestFit="1" customWidth="1"/>
    <col min="15354" max="15354" width="48" style="175" customWidth="1"/>
    <col min="15355" max="15355" width="9.140625" style="175"/>
    <col min="15356" max="15359" width="12.28515625" style="175" customWidth="1"/>
    <col min="15360" max="15607" width="9.140625" style="175"/>
    <col min="15608" max="15608" width="5.42578125" style="175" bestFit="1" customWidth="1"/>
    <col min="15609" max="15609" width="10.7109375" style="175" bestFit="1" customWidth="1"/>
    <col min="15610" max="15610" width="48" style="175" customWidth="1"/>
    <col min="15611" max="15611" width="9.140625" style="175"/>
    <col min="15612" max="15615" width="12.28515625" style="175" customWidth="1"/>
    <col min="15616" max="15863" width="9.140625" style="175"/>
    <col min="15864" max="15864" width="5.42578125" style="175" bestFit="1" customWidth="1"/>
    <col min="15865" max="15865" width="10.7109375" style="175" bestFit="1" customWidth="1"/>
    <col min="15866" max="15866" width="48" style="175" customWidth="1"/>
    <col min="15867" max="15867" width="9.140625" style="175"/>
    <col min="15868" max="15871" width="12.28515625" style="175" customWidth="1"/>
    <col min="15872" max="16119" width="9.140625" style="175"/>
    <col min="16120" max="16120" width="5.42578125" style="175" bestFit="1" customWidth="1"/>
    <col min="16121" max="16121" width="10.7109375" style="175" bestFit="1" customWidth="1"/>
    <col min="16122" max="16122" width="48" style="175" customWidth="1"/>
    <col min="16123" max="16123" width="9.140625" style="175"/>
    <col min="16124" max="16127" width="12.28515625" style="175" customWidth="1"/>
    <col min="16128" max="16384" width="9.140625" style="175"/>
  </cols>
  <sheetData>
    <row r="1" spans="1:9" ht="90.75" customHeight="1" x14ac:dyDescent="0.2">
      <c r="A1" s="177"/>
      <c r="B1" s="178"/>
      <c r="C1" s="179"/>
      <c r="D1" s="180"/>
      <c r="E1" s="181"/>
      <c r="F1" s="182"/>
      <c r="G1" s="182"/>
      <c r="H1" s="182"/>
      <c r="I1" s="182"/>
    </row>
    <row r="2" spans="1:9" x14ac:dyDescent="0.2">
      <c r="A2" s="183" t="s">
        <v>243</v>
      </c>
      <c r="B2" s="184"/>
      <c r="C2" s="184"/>
      <c r="D2" s="184"/>
      <c r="E2" s="185"/>
      <c r="F2" s="186"/>
      <c r="G2" s="186"/>
      <c r="H2" s="186"/>
      <c r="I2" s="186"/>
    </row>
    <row r="3" spans="1:9" x14ac:dyDescent="0.2">
      <c r="A3" s="187"/>
      <c r="B3" s="188"/>
      <c r="C3" s="188"/>
      <c r="D3" s="188"/>
      <c r="E3" s="189"/>
      <c r="F3" s="186"/>
      <c r="G3" s="186"/>
      <c r="H3" s="186"/>
      <c r="I3" s="186"/>
    </row>
    <row r="4" spans="1:9" x14ac:dyDescent="0.2">
      <c r="A4" s="187"/>
      <c r="B4" s="188"/>
      <c r="C4" s="188"/>
      <c r="D4" s="188"/>
      <c r="E4" s="189"/>
      <c r="F4" s="186"/>
      <c r="G4" s="186"/>
      <c r="H4" s="186"/>
      <c r="I4" s="186"/>
    </row>
    <row r="5" spans="1:9" ht="13.5" thickBot="1" x14ac:dyDescent="0.25">
      <c r="A5" s="190"/>
      <c r="B5" s="191"/>
      <c r="C5" s="191"/>
      <c r="D5" s="191"/>
      <c r="E5" s="192"/>
      <c r="F5" s="193"/>
      <c r="G5" s="193"/>
      <c r="H5" s="193"/>
      <c r="I5" s="193"/>
    </row>
    <row r="6" spans="1:9" x14ac:dyDescent="0.2">
      <c r="A6" s="194" t="s">
        <v>13</v>
      </c>
      <c r="B6" s="195" t="s">
        <v>16</v>
      </c>
      <c r="C6" s="195" t="s">
        <v>17</v>
      </c>
      <c r="D6" s="196" t="s">
        <v>18</v>
      </c>
      <c r="E6" s="197" t="s">
        <v>244</v>
      </c>
      <c r="F6" s="198"/>
      <c r="G6" s="198"/>
      <c r="H6" s="198"/>
      <c r="I6" s="198"/>
    </row>
    <row r="7" spans="1:9" x14ac:dyDescent="0.2">
      <c r="A7" s="199">
        <f>'[1]PLAN ORÇ'!A12</f>
        <v>1</v>
      </c>
      <c r="B7" s="200" t="str">
        <f>'[1]PLAN ORÇ'!D12</f>
        <v xml:space="preserve">SERVIÇOS PRELIMINARES </v>
      </c>
      <c r="C7" s="201"/>
      <c r="D7" s="202"/>
      <c r="E7" s="197"/>
      <c r="F7" s="193"/>
      <c r="G7" s="193"/>
      <c r="H7" s="193"/>
      <c r="I7" s="193"/>
    </row>
    <row r="8" spans="1:9" ht="51" x14ac:dyDescent="0.2">
      <c r="A8" s="203" t="str">
        <f>'[1]PLAN ORÇ'!A13</f>
        <v>1.1</v>
      </c>
      <c r="B8" s="204" t="str">
        <f>'[1]PLAN ORÇ'!D13</f>
        <v>FORNECIMENTO E COLOCAÇÃO DE PLACA DE OBRA EM CHAPA GALVANIZADA #26, ESP. 0,45MM, DIMENSÃO (3X1,5)M, PLOTADA COM ADESIVO VINÍLICO, AFIXADA COM REBITES 4,8X40MM, EM ESTRUTURA METÁLICA DE METALON 20X20MM, ESP. 1,25MM, INCLUSIVE SUPORTE EM EUCALIPTO AUTOCLAVADO PINTADO COM TINTA PVA DUAS (2) DEMÃOS</v>
      </c>
      <c r="C8" s="205" t="str">
        <f>'[1]PLAN ORÇ'!E13</f>
        <v>unid</v>
      </c>
      <c r="D8" s="206">
        <v>1</v>
      </c>
      <c r="E8" s="207" t="s">
        <v>245</v>
      </c>
      <c r="F8" s="193"/>
      <c r="G8" s="193"/>
      <c r="I8" s="193"/>
    </row>
    <row r="9" spans="1:9" ht="306" x14ac:dyDescent="0.2">
      <c r="A9" s="203" t="str">
        <f>'[1]PLAN ORÇ'!A14</f>
        <v>1.2</v>
      </c>
      <c r="B9" s="204" t="str">
        <f>'[1]PLAN ORÇ'!D14</f>
        <v>DEMOLIÇÃO MANUAL DE PISO CERÂMICO OU LADRILHO HIDRÁULICO, INCLUSIVE AFASTAMENTO E EMPILHAMENTO, EXCLUSIVE DEMOLIÇÃO DE CONTRAPISO, TRANSPORTE E RETIRADA DO MATERIAL DEMOLIDO</v>
      </c>
      <c r="C9" s="205" t="str">
        <f>'[1]PLAN ORÇ'!E14</f>
        <v>M²</v>
      </c>
      <c r="D9" s="206">
        <v>164.1</v>
      </c>
      <c r="E9" s="207" t="s">
        <v>246</v>
      </c>
      <c r="F9" s="193"/>
      <c r="G9" s="193"/>
      <c r="I9" s="193"/>
    </row>
    <row r="10" spans="1:9" ht="89.25" x14ac:dyDescent="0.2">
      <c r="A10" s="203" t="str">
        <f>'[1]PLAN ORÇ'!A15</f>
        <v>1.3</v>
      </c>
      <c r="B10" s="204" t="str">
        <f>'[1]PLAN ORÇ'!D15</f>
        <v>REMOÇÃO MANUAL DE FOLHA DE PORTA OU JANELA DE MADEIRA OU METÁLICA, COM REAPROVEITAMENTO, INCLUSIVE AFASTAMENTO E EMPILHAMENTO, EXCLUSIVE TRANSPORTE E RETIRADA DO MATERIAL REMOVIDO NÃO REAPROVEITÁVEL</v>
      </c>
      <c r="C10" s="205" t="str">
        <f>'[1]PLAN ORÇ'!E15</f>
        <v>M²</v>
      </c>
      <c r="D10" s="206">
        <v>12.98</v>
      </c>
      <c r="E10" s="207" t="s">
        <v>247</v>
      </c>
      <c r="F10" s="193"/>
      <c r="G10" s="193"/>
      <c r="I10" s="193"/>
    </row>
    <row r="11" spans="1:9" ht="63.75" x14ac:dyDescent="0.2">
      <c r="A11" s="203" t="str">
        <f>'[1]PLAN ORÇ'!A16</f>
        <v>1.4</v>
      </c>
      <c r="B11" s="204" t="str">
        <f>'[1]PLAN ORÇ'!D16</f>
        <v>REMOÇÃO MANUAL DE MARCO EM MADEIRA OU METÁLICO, COM REAPROVEITAMENTO, INCLUSIVE AFASTAMENTO E EMPILHAMENTO, EXCLUSIVE TRANSPORTE E RETIRADA DO MATERIAL REMOVIDO NÃO REAPROVEITÁVEL</v>
      </c>
      <c r="C11" s="205" t="str">
        <f>'[1]PLAN ORÇ'!E16</f>
        <v>unid</v>
      </c>
      <c r="D11" s="206">
        <v>10</v>
      </c>
      <c r="E11" s="207" t="s">
        <v>248</v>
      </c>
      <c r="F11" s="193"/>
      <c r="G11" s="193"/>
      <c r="I11" s="193"/>
    </row>
    <row r="12" spans="1:9" ht="140.25" x14ac:dyDescent="0.2">
      <c r="A12" s="203" t="str">
        <f>'[1]PLAN ORÇ'!A17</f>
        <v>1.5</v>
      </c>
      <c r="B12" s="204" t="str">
        <f>'[1]PLAN ORÇ'!D17</f>
        <v>DEMOLIÇÃO MANUAL DE CONSTRUÇÃO EM ALVENARIAS DE VEDAÇÃO, COM ESPESSURA MÁXIMA DE 15CM, INCLUSIVE REMOÇÃO COM REAPROVEITAMENTO DE ESQUADRIAS, AFASTAMENTO E EMPILHAMENTO, EXCLUSIVE TRANSPORTE E RETIRADA DO MATERIAL DEMOLIDO/REMOVIDO NÃO REAPROVEITÁVEL</v>
      </c>
      <c r="C12" s="205" t="str">
        <f>'[1]PLAN ORÇ'!E17</f>
        <v>M²</v>
      </c>
      <c r="D12" s="206">
        <v>27.96</v>
      </c>
      <c r="E12" s="207" t="s">
        <v>249</v>
      </c>
      <c r="F12" s="193"/>
      <c r="G12" s="193"/>
      <c r="I12" s="193"/>
    </row>
    <row r="13" spans="1:9" ht="63.75" x14ac:dyDescent="0.2">
      <c r="A13" s="203" t="str">
        <f>'[1]PLAN ORÇ'!A18</f>
        <v>1.6</v>
      </c>
      <c r="B13" s="204" t="str">
        <f>'[1]PLAN ORÇ'!D18</f>
        <v>REMOÇÃO DE LOUÇAS (LAVATÓRIO, BANHEIRA, PIA, VASO SANITÁRIO, TANQUE), COM REAPROVEITAMENTO, INCLUSIVE AFASTAMENTO E EMPILHAMENTO, EXCLUSIVE TRANSPORTE E RETIRADA DO MATERIAL REMOVIDO NÃO REAPROVEITÁVEL</v>
      </c>
      <c r="C13" s="205" t="str">
        <f>'[1]PLAN ORÇ'!E18</f>
        <v>UNIDADE</v>
      </c>
      <c r="D13" s="206">
        <v>12</v>
      </c>
      <c r="E13" s="207" t="s">
        <v>250</v>
      </c>
      <c r="F13" s="193"/>
      <c r="G13" s="193"/>
      <c r="I13" s="193"/>
    </row>
    <row r="14" spans="1:9" ht="38.25" x14ac:dyDescent="0.2">
      <c r="A14" s="203" t="str">
        <f>'[1]PLAN ORÇ'!A19</f>
        <v>1.7</v>
      </c>
      <c r="B14" s="204" t="str">
        <f>'[1]PLAN ORÇ'!D19</f>
        <v>REMOÇÃO MANUAL DE PISO DE TACO DE MADEIRA, COM REAPROVEITAMENTO, INCLUSIVE AFASTAMENTO E EMPILHAMENTO, EXCLUSIVE TRANSPORTE E RETIRADA DO MATERIAL REMOVIDO NÃO REAPROVEITÁVEL</v>
      </c>
      <c r="C14" s="205" t="str">
        <f>'[1]PLAN ORÇ'!E19</f>
        <v>M²</v>
      </c>
      <c r="D14" s="206">
        <v>132.76</v>
      </c>
      <c r="E14" s="207" t="s">
        <v>251</v>
      </c>
      <c r="F14" s="193"/>
      <c r="G14" s="193">
        <f>23.37+22.62+34.57+19.02+28.08+19.22+20.08</f>
        <v>166.95999999999998</v>
      </c>
      <c r="I14" s="193"/>
    </row>
    <row r="15" spans="1:9" ht="38.25" x14ac:dyDescent="0.2">
      <c r="A15" s="203" t="str">
        <f>'[1]PLAN ORÇ'!A20</f>
        <v>1.8</v>
      </c>
      <c r="B15" s="204" t="str">
        <f>'[1]PLAN ORÇ'!D20</f>
        <v>REMOÇÃO MANUAL DE LUMINÁRIA COMERCIAL, EMBUTIDA OU SOBREPOR, COM REAPROVEITAMENTO, INCLUSIVE AFASTAMENTO E EMPILHAMENTO, EXCLUSIVE TRANSPORTE E RETIRADA DO MATERIAL REMOVIDO NÃO REAPROVEITÁVEL</v>
      </c>
      <c r="C15" s="205" t="str">
        <f>'[1]PLAN ORÇ'!E20</f>
        <v>UNIDADE</v>
      </c>
      <c r="D15" s="206">
        <v>113</v>
      </c>
      <c r="E15" s="207" t="s">
        <v>252</v>
      </c>
      <c r="F15" s="193"/>
      <c r="G15" s="193"/>
      <c r="I15" s="193"/>
    </row>
    <row r="16" spans="1:9" ht="51" x14ac:dyDescent="0.2">
      <c r="A16" s="203" t="str">
        <f>'[1]PLAN ORÇ'!A21</f>
        <v>1.9</v>
      </c>
      <c r="B16" s="204" t="str">
        <f>'[1]PLAN ORÇ'!D21</f>
        <v>REMOÇÃO MANUAL DE LUMINÁRIA COMPACTA (PLAFON, PAINEL LED, ETC.) EMBUTIDA OU SOBREPOR, COM REAPROVEITAMENTO, INCLUSIVE AFASTAMENTO E EMPILHAMENTO, EXCLUSIVE TRANSPORTE E RETIRADA DO MATERIAL REMOVIDO NÃO
REAPROVEITÁVEL</v>
      </c>
      <c r="C16" s="205" t="str">
        <f>'[1]PLAN ORÇ'!E21</f>
        <v>UNIDADE</v>
      </c>
      <c r="D16" s="206">
        <v>10</v>
      </c>
      <c r="E16" s="207" t="s">
        <v>253</v>
      </c>
      <c r="F16" s="193"/>
      <c r="G16" s="193"/>
      <c r="I16" s="193"/>
    </row>
    <row r="17" spans="1:9" ht="102" x14ac:dyDescent="0.2">
      <c r="A17" s="203" t="str">
        <f>'[1]PLAN ORÇ'!A22</f>
        <v>1.10</v>
      </c>
      <c r="B17" s="204" t="str">
        <f>'[1]PLAN ORÇ'!D22</f>
        <v>REMOÇÃO MANUAL DE FORRO DE PLACAS (GESSO, MINERAL, FIBRA, ISOPOR, COLMEIA, PVC, ETC.), COM REAPROVEITAMENTO, INCLUSIVE DEMOLIÇÃO ESTRUTURA DE SUSTENTAÇÃO, AFASTAMENTO E EMPILHAMENTO, EXCLUSIVE TRANSPORTE E
RETIRADA DO MATERIAL REMOVIDO NÃO REAPROVEITÁVEL</v>
      </c>
      <c r="C17" s="205" t="str">
        <f>'[1]PLAN ORÇ'!E22</f>
        <v>M²</v>
      </c>
      <c r="D17" s="206">
        <v>660.2</v>
      </c>
      <c r="E17" s="207" t="s">
        <v>254</v>
      </c>
      <c r="F17" s="193"/>
      <c r="G17" s="193">
        <f>1871.24*0.1</f>
        <v>187.12400000000002</v>
      </c>
      <c r="I17" s="193"/>
    </row>
    <row r="18" spans="1:9" x14ac:dyDescent="0.2">
      <c r="A18" s="208">
        <f>'[1]PLAN ORÇ'!A24</f>
        <v>2</v>
      </c>
      <c r="B18" s="209" t="str">
        <f>'[1]PLAN ORÇ'!D24</f>
        <v>BANHEIROS</v>
      </c>
      <c r="C18" s="210"/>
      <c r="D18" s="211"/>
      <c r="E18" s="212"/>
      <c r="F18" s="193"/>
      <c r="G18" s="193"/>
      <c r="I18" s="193"/>
    </row>
    <row r="19" spans="1:9" ht="51" x14ac:dyDescent="0.2">
      <c r="A19" s="203" t="str">
        <f>'[1]PLAN ORÇ'!A25</f>
        <v>2.1</v>
      </c>
      <c r="B19" s="204" t="str">
        <f>'[1]PLAN ORÇ'!D25</f>
        <v>BACIA SANITÁRIA (VASO) DE LOUÇA CONVENCIONAL ACESSÍVEL ( PCR/PMR), COR BRANCA, INCLUSIVE ACESSÓRIOS DE FIXAÇÃO/ VEDAÇÃO, VÁLVULA DE DESCARGA METÁLICA COM ACIONAMENTO DUPLO, TUBO DE LIGAÇÃO DE LATÃO COM CANOPLA E REJUNTAMENTO, EXCLUSIVE ASSENTO</v>
      </c>
      <c r="C19" s="205" t="str">
        <f>'[1]PLAN ORÇ'!E25</f>
        <v>UNIDADE</v>
      </c>
      <c r="D19" s="206">
        <v>2</v>
      </c>
      <c r="E19" s="207" t="s">
        <v>255</v>
      </c>
      <c r="F19" s="193"/>
      <c r="G19" s="193"/>
      <c r="I19" s="193"/>
    </row>
    <row r="20" spans="1:9" ht="51" x14ac:dyDescent="0.2">
      <c r="A20" s="203" t="str">
        <f>'[1]PLAN ORÇ'!A26</f>
        <v>2.2</v>
      </c>
      <c r="B20" s="204" t="str">
        <f>'[1]PLAN ORÇ'!D26</f>
        <v>BACIA SANITÁRIA (VASO) DE LOUÇA CONVENCIONAL, COR BRANCA, INCLUSIVE ACESSÓRIOS DE FIXAÇÃO/VEDAÇÃO, VÁLVULA DE DESCARGA METÁLICA COM ACIONAMENTO DUPLO, TUBO DE LIGAÇÃO DE LATÃO COM CANOPLA E REJUNTAMENTO, EXCLUSIVE ASSENTO</v>
      </c>
      <c r="C20" s="205" t="str">
        <f>'[1]PLAN ORÇ'!E26</f>
        <v>UNIDADE</v>
      </c>
      <c r="D20" s="206">
        <v>4</v>
      </c>
      <c r="E20" s="207" t="s">
        <v>256</v>
      </c>
      <c r="F20" s="193"/>
      <c r="G20" s="193"/>
      <c r="I20" s="193"/>
    </row>
    <row r="21" spans="1:9" ht="25.5" x14ac:dyDescent="0.2">
      <c r="A21" s="203" t="str">
        <f>'[1]PLAN ORÇ'!A27</f>
        <v>2.3</v>
      </c>
      <c r="B21" s="204" t="str">
        <f>'[1]PLAN ORÇ'!D27</f>
        <v>MICTÓRIO SIFONADO DE LOUÇA BRANCA, INCLUSIVE ENGATE FLEXÍVEL, EXCLUSIVE VÁLVULA DE DESCARGA</v>
      </c>
      <c r="C21" s="205" t="str">
        <f>'[1]PLAN ORÇ'!E27</f>
        <v>UNIDADE</v>
      </c>
      <c r="D21" s="213">
        <v>3</v>
      </c>
      <c r="E21" s="214" t="s">
        <v>257</v>
      </c>
      <c r="G21" s="215"/>
      <c r="H21" s="215"/>
    </row>
    <row r="22" spans="1:9" ht="29.25" customHeight="1" x14ac:dyDescent="0.2">
      <c r="A22" s="203" t="str">
        <f>'[1]PLAN ORÇ'!A28</f>
        <v>2.4</v>
      </c>
      <c r="B22" s="204" t="str">
        <f>'[1]PLAN ORÇ'!D28</f>
        <v>VÁLVULA DE DESCARGA METÁLICA PARA MICTÓRIO COM FECHAMENTO AUTOMÁTICO, EXCLUSIVE MICTÓRIO</v>
      </c>
      <c r="C22" s="205" t="str">
        <f>'[1]PLAN ORÇ'!E28</f>
        <v>UNIDADE</v>
      </c>
      <c r="D22" s="213">
        <v>3</v>
      </c>
      <c r="E22" s="214" t="s">
        <v>257</v>
      </c>
      <c r="G22" s="216"/>
      <c r="H22" s="217"/>
      <c r="I22" s="217"/>
    </row>
    <row r="23" spans="1:9" ht="63.75" x14ac:dyDescent="0.2">
      <c r="A23" s="203" t="str">
        <f>'[1]PLAN ORÇ'!A29</f>
        <v>2.5</v>
      </c>
      <c r="B23" s="204" t="str">
        <f>'[1]PLAN ORÇ'!D29</f>
        <v>TORNEIRA METÁLICA PARA LAVATÓRIO, ABERTURA 1/4 DE VOLTA, ACABAMENTO CROMADO, COM AREJADOR, APLICAÇÃO DE MESA, INCLUSIVE ENGATE FLEXÍVEL METÁLICO</v>
      </c>
      <c r="C23" s="205" t="str">
        <f>'[1]PLAN ORÇ'!E29</f>
        <v>UNIDADE</v>
      </c>
      <c r="D23" s="213">
        <v>8</v>
      </c>
      <c r="E23" s="214" t="s">
        <v>258</v>
      </c>
      <c r="G23" s="216">
        <f>50.67+48.5+20.35+38.93+23.46+21.58+56.72</f>
        <v>260.21000000000004</v>
      </c>
      <c r="H23" s="217"/>
      <c r="I23" s="217"/>
    </row>
    <row r="24" spans="1:9" ht="63.75" x14ac:dyDescent="0.2">
      <c r="A24" s="203" t="str">
        <f>'[1]PLAN ORÇ'!A30</f>
        <v>2.6</v>
      </c>
      <c r="B24" s="204" t="str">
        <f>'[1]PLAN ORÇ'!D30</f>
        <v>BANCADA EM GRANITO, COR CINZA ANDORINHA, ESP. 2CM, ACABAMENTO POLIDO, APOIADA EM CONSOLE DE METALON (50X30)MM, EXCLUSIVE RODABANCA/FRONTÃO, TESTEIRA/FAIXA, FURO EM BANCADA, CUBA METÁLICA, VÁLVULA, SIFÃO, TORNEIRA E ENGATE FLEXÍVEL</v>
      </c>
      <c r="C24" s="205" t="str">
        <f>'[1]PLAN ORÇ'!E30</f>
        <v>M²</v>
      </c>
      <c r="D24" s="213">
        <v>3.17</v>
      </c>
      <c r="E24" s="218" t="s">
        <v>259</v>
      </c>
      <c r="F24" s="175">
        <f>40.35+71.42+32.17+33.39+35.43+31.72+43.66</f>
        <v>288.14</v>
      </c>
      <c r="G24" s="217" t="s">
        <v>260</v>
      </c>
    </row>
    <row r="25" spans="1:9" ht="114.75" x14ac:dyDescent="0.2">
      <c r="A25" s="203" t="str">
        <f>'[1]PLAN ORÇ'!A31</f>
        <v>2.7</v>
      </c>
      <c r="B25" s="204" t="str">
        <f>'[1]PLAN ORÇ'!D31</f>
        <v>RODABANCA/FRONTÃO PARA BANCADA EM GRANITO, COR CINZA ANDORINHA, ESP. 2CM, ALTURA DE 7CM, INCLUSIVE REJUNTAMENTO EM MASSA PLÁSTICA NA COR DA PEDRA</v>
      </c>
      <c r="C25" s="205" t="str">
        <f>'[1]PLAN ORÇ'!E31</f>
        <v xml:space="preserve">METRO </v>
      </c>
      <c r="D25" s="213">
        <v>0.86</v>
      </c>
      <c r="E25" s="214" t="s">
        <v>261</v>
      </c>
      <c r="G25" s="175">
        <f>65.74+5.86</f>
        <v>71.599999999999994</v>
      </c>
    </row>
    <row r="26" spans="1:9" ht="114.75" x14ac:dyDescent="0.2">
      <c r="A26" s="203" t="str">
        <f>'[1]PLAN ORÇ'!A32</f>
        <v>2.8</v>
      </c>
      <c r="B26" s="204" t="str">
        <f>'[1]PLAN ORÇ'!D32</f>
        <v>TESTEIRA PARA BANCADA EM GRANITO, COR CINZA ANDORINHA, ESP. 2CM, ALTURA DE 5CM, INCLUSIVE POLIMENTO, CORTE/COLAGEM EM MEIA ESQUADARIA E MASSA PLÁSTICA NA COR DA PEDRA</v>
      </c>
      <c r="C26" s="205" t="str">
        <f>'[1]PLAN ORÇ'!E32</f>
        <v>METRO</v>
      </c>
      <c r="D26" s="213">
        <v>0.86</v>
      </c>
      <c r="E26" s="214" t="s">
        <v>262</v>
      </c>
    </row>
    <row r="27" spans="1:9" ht="63.75" x14ac:dyDescent="0.2">
      <c r="A27" s="203" t="str">
        <f>'[1]PLAN ORÇ'!A33</f>
        <v>2.9</v>
      </c>
      <c r="B27" s="204" t="str">
        <f>'[1]PLAN ORÇ'!D33</f>
        <v>CUBA DE LOUÇA BRANCA DE EMBUTIR, FORMATO OVAL, INCLUSIVE VÁLVULA DE ESCOAMENTO DE METAL COM ACABAMENTO CROMADO, SIFÃO DE METAL TIPO COPO COM ACABAMENTO CROMADO</v>
      </c>
      <c r="C27" s="205" t="str">
        <f>'[1]PLAN ORÇ'!E33</f>
        <v>UNIDADE</v>
      </c>
      <c r="D27" s="213">
        <v>8</v>
      </c>
      <c r="E27" s="214" t="s">
        <v>263</v>
      </c>
    </row>
    <row r="28" spans="1:9" ht="76.5" x14ac:dyDescent="0.2">
      <c r="A28" s="203" t="str">
        <f>'[1]PLAN ORÇ'!A34</f>
        <v>2.10</v>
      </c>
      <c r="B28" s="204" t="str">
        <f>'[1]PLAN ORÇ'!D34</f>
        <v>DIVISÓRIA EM GRANITO CINZA ANDORINHA, ESP. 3CM, INCLUSIVE INSTALAÇÃO, FERRAGENS EM LATÃO CROMADO E ACESSÓRIOS</v>
      </c>
      <c r="C28" s="205" t="str">
        <f>'[1]PLAN ORÇ'!E34</f>
        <v>M²</v>
      </c>
      <c r="D28" s="213">
        <v>15.23</v>
      </c>
      <c r="E28" s="214" t="s">
        <v>264</v>
      </c>
    </row>
    <row r="29" spans="1:9" ht="38.25" x14ac:dyDescent="0.2">
      <c r="A29" s="203" t="str">
        <f>'[1]PLAN ORÇ'!A35</f>
        <v>2.11</v>
      </c>
      <c r="B29" s="204" t="str">
        <f>'[1]PLAN ORÇ'!D35</f>
        <v>PORTA DE MADEIRA COMPLETA, DIMENSÃO (90X210)CM, TIPO DE ABRIR, UMA (1) FOLHA, ACABAMENTO NATURAL PARA PINTURA/ VERNIZ, TIPO PRANCHETA/SARRAFEADA, INCLUSIVE MARCO, ALIZAR E FERRAGENS, EXCLUSIVE PINTURA/VERNIZ</v>
      </c>
      <c r="C29" s="205" t="str">
        <f>'[1]PLAN ORÇ'!E35</f>
        <v>UNIDADE</v>
      </c>
      <c r="D29" s="213">
        <v>2</v>
      </c>
      <c r="E29" s="214" t="s">
        <v>255</v>
      </c>
    </row>
    <row r="30" spans="1:9" ht="38.25" x14ac:dyDescent="0.2">
      <c r="A30" s="203" t="str">
        <f>'[1]PLAN ORÇ'!A36</f>
        <v>2.12</v>
      </c>
      <c r="B30" s="204" t="str">
        <f>'[1]PLAN ORÇ'!D36</f>
        <v>PORTA DE MADEIRA COMPLETA, DIMENSÃO (80X210)CM, TIPO DE ABRIR, UMA (1) FOLHA, ACABAMENTO NATURAL PARA PINTURA/VERNIZ, TIPO PRANCHETA/SARRAFEADA, INCLUSIVE MARCO, ALIZAR E FERRAGENS, EXCLUSIVE PINTURA/VERNIZ</v>
      </c>
      <c r="C30" s="205" t="str">
        <f>'[1]PLAN ORÇ'!E36</f>
        <v>UNIDADE</v>
      </c>
      <c r="D30" s="213">
        <v>2</v>
      </c>
      <c r="E30" s="214" t="s">
        <v>265</v>
      </c>
    </row>
    <row r="31" spans="1:9" ht="38.25" x14ac:dyDescent="0.2">
      <c r="A31" s="203" t="str">
        <f>'[1]PLAN ORÇ'!A37</f>
        <v>2.13</v>
      </c>
      <c r="B31" s="204" t="str">
        <f>'[1]PLAN ORÇ'!D37</f>
        <v>PORTA DE MADEIRA COMPLETA, DIMENSÃO (70X210)CM, TIPO DE ABRIR, UMA (1) FOLHA, ACABAMENTO NATURAL PARA PINTURA/VERNIZ, TIPO PRANCHETA/SARRAFEADA, INCLUSIVE MARCO, ALIZAR E FERRAGENS, EXCLUSIVE PINTURA/VERNIZ</v>
      </c>
      <c r="C31" s="205" t="str">
        <f>'[1]PLAN ORÇ'!E37</f>
        <v>UNIDADE</v>
      </c>
      <c r="D31" s="213">
        <v>2</v>
      </c>
      <c r="E31" s="219" t="s">
        <v>266</v>
      </c>
    </row>
    <row r="32" spans="1:9" ht="51" x14ac:dyDescent="0.2">
      <c r="A32" s="203" t="str">
        <f>'[1]PLAN ORÇ'!A38</f>
        <v>2.14</v>
      </c>
      <c r="B32" s="204" t="str">
        <f>'[1]PLAN ORÇ'!D38</f>
        <v xml:space="preserve">PORTA EM ALUMÍNIO DE ABRIR TIPO VENEZIANA COM GUARNIÇÃO, FIXAÇÃO COM PARAFUSOS – FORNECIMENTO E INSTALAÇÃO. AF_12/2019 </v>
      </c>
      <c r="C32" s="205" t="str">
        <f>'[1]PLAN ORÇ'!E38</f>
        <v>M²</v>
      </c>
      <c r="D32" s="220">
        <v>4.8</v>
      </c>
      <c r="E32" s="214" t="s">
        <v>267</v>
      </c>
    </row>
    <row r="33" spans="1:6" ht="38.25" x14ac:dyDescent="0.2">
      <c r="A33" s="203" t="str">
        <f>'[1]PLAN ORÇ'!A39</f>
        <v>2.15</v>
      </c>
      <c r="B33" s="204" t="str">
        <f>'[1]PLAN ORÇ'!D39</f>
        <v xml:space="preserve">TARJETA TIPO LIVRE/OCUPADO PARA PORTA DE BANHEIRO. AF_12/2019 </v>
      </c>
      <c r="C33" s="205" t="str">
        <f>'[1]PLAN ORÇ'!E39</f>
        <v>UNIDADE</v>
      </c>
      <c r="D33" s="220">
        <v>4</v>
      </c>
      <c r="E33" s="214" t="s">
        <v>268</v>
      </c>
    </row>
    <row r="34" spans="1:6" ht="89.25" x14ac:dyDescent="0.2">
      <c r="A34" s="203" t="str">
        <f>'[1]PLAN ORÇ'!A40</f>
        <v>2.16</v>
      </c>
      <c r="B34" s="204" t="str">
        <f>'[1]PLAN ORÇ'!D40</f>
        <v>FECHADURA TIPO INTERNA (GORGE), GRAU DE SEGURANÇA MÉDIO, DISTÂNCIA DE BROCA 40MM, ACABAMENTO COM ESPELHO CROMADO E MAÇANETA MODELO ALAVANCA EM ZAMAC, INCLUSIVE ACESSÓRIOS PARA FIXAÇÃO E DUAS (2) CHAVES</v>
      </c>
      <c r="C34" s="205" t="str">
        <f>'[1]PLAN ORÇ'!E40</f>
        <v>UNIDADE</v>
      </c>
      <c r="D34" s="63">
        <v>6</v>
      </c>
      <c r="E34" s="214" t="s">
        <v>269</v>
      </c>
    </row>
    <row r="35" spans="1:6" ht="102" x14ac:dyDescent="0.2">
      <c r="A35" s="203" t="str">
        <f>'[1]PLAN ORÇ'!A41</f>
        <v>2.17</v>
      </c>
      <c r="B35" s="204" t="str">
        <f>'[1]PLAN ORÇ'!D41</f>
        <v>REVESTIMENTO COM PORCELANATO APLICADO EM PISO, ACABAMENTO ESMALTADO ACETINADO, AMBIENTE INTERNO/EXTERNO, PADRÃO EXTRA, BORDA RETIFICADA, DIMENSÃO DA PEÇA (45X45)CM, ASSENTAMENTO COM ARGAMASSA INDUSTRIALIZADA, INCLUSIVE REJUNTAMENTO</v>
      </c>
      <c r="C35" s="205" t="str">
        <f>'[1]PLAN ORÇ'!E41</f>
        <v>M²</v>
      </c>
      <c r="D35" s="63">
        <v>71.92</v>
      </c>
      <c r="E35" s="214" t="s">
        <v>270</v>
      </c>
    </row>
    <row r="36" spans="1:6" ht="153" x14ac:dyDescent="0.2">
      <c r="A36" s="203" t="str">
        <f>'[1]PLAN ORÇ'!A42</f>
        <v>2.18</v>
      </c>
      <c r="B36" s="204" t="str">
        <f>'[1]PLAN ORÇ'!D42</f>
        <v>REVESTIMENTO COM CERÂMICA APLICADO EM PAREDE, ACABAMENTO ESMALTADO, AMBIENTE INTERNO/EXTERNO, PADRÃO EXTRA, DIMENSÃO DA PEÇA ATÉ 2025 CM2, PEI III, ASSENTAMENTO COM ARGAMASSA INDUSTRIALIZADA, INCLUSIVE REJUNTAMENTO</v>
      </c>
      <c r="C36" s="205" t="str">
        <f>'[1]PLAN ORÇ'!E43</f>
        <v>M²</v>
      </c>
      <c r="D36" s="63">
        <v>78.08</v>
      </c>
      <c r="E36" s="214" t="s">
        <v>271</v>
      </c>
    </row>
    <row r="37" spans="1:6" ht="38.25" x14ac:dyDescent="0.2">
      <c r="A37" s="203" t="str">
        <f>'[1]PLAN ORÇ'!A43</f>
        <v>2.19</v>
      </c>
      <c r="B37" s="204" t="str">
        <f>'[1]PLAN ORÇ'!D43</f>
        <v>ALVENARIA DE VEDAÇÃO COM TIJOLO CERÂMICO FURADO, ESP. 9CM, PARA REVESTIMENTO, INCLUSIVE ARGAMASSA PARA ASSENTAMENTO</v>
      </c>
      <c r="C37" s="205" t="str">
        <f>'[1]PLAN ORÇ'!E44</f>
        <v>M²</v>
      </c>
      <c r="D37" s="63">
        <v>8.93</v>
      </c>
      <c r="E37" s="214" t="s">
        <v>272</v>
      </c>
    </row>
    <row r="38" spans="1:6" ht="38.25" x14ac:dyDescent="0.2">
      <c r="A38" s="203" t="str">
        <f>'[1]PLAN ORÇ'!A44</f>
        <v>2.20</v>
      </c>
      <c r="B38" s="204" t="str">
        <f>'[1]PLAN ORÇ'!D44</f>
        <v>CHAPISCO COM ARGAMASSA, TRAÇO 1:3 (CIMENTO E AREIA), ESP. 5MM, APLICADO EM ALVENARIA/ESTRUTURA DE CONCRETO COM COLHER, INCLUSIVE ARGAMASSA COM PREPARO MECANIZADO</v>
      </c>
      <c r="C38" s="205" t="str">
        <f>'[1]PLAN ORÇ'!E45</f>
        <v>M²</v>
      </c>
      <c r="D38" s="63">
        <v>17.86</v>
      </c>
      <c r="E38" s="214" t="s">
        <v>273</v>
      </c>
    </row>
    <row r="39" spans="1:6" ht="38.25" x14ac:dyDescent="0.2">
      <c r="A39" s="203" t="str">
        <f>'[1]PLAN ORÇ'!A45</f>
        <v>2.21</v>
      </c>
      <c r="B39" s="204" t="str">
        <f>'[1]PLAN ORÇ'!D45</f>
        <v>EMBOÇO COM ARGAMASSA, TRAÇO 1:6 (CIMENTO E AREIA), ESP. 20MM, APLICAÇÃO MANUAL, INCLUSIVE ARGAMASSA COM PREPARO MECANIZADO, EXCLUSIVE CHAPISCO</v>
      </c>
      <c r="C39" s="205" t="str">
        <f>'[1]PLAN ORÇ'!E46</f>
        <v>M²</v>
      </c>
      <c r="D39" s="63">
        <v>17.86</v>
      </c>
      <c r="E39" s="214" t="s">
        <v>274</v>
      </c>
    </row>
    <row r="40" spans="1:6" ht="38.25" x14ac:dyDescent="0.2">
      <c r="A40" s="203" t="str">
        <f>'[1]PLAN ORÇ'!A46</f>
        <v>2.22</v>
      </c>
      <c r="B40" s="204" t="str">
        <f>'[1]PLAN ORÇ'!D46</f>
        <v>REBOCO COM ARGAMASSA, TRAÇO 1:2:8 (CIMENTO, CAL E AREIA) , ESP. 30MM, APLICAÇÃO MANUAL, INCLUSIVE ARGAMASSA COM PREPARO MECANIZADO</v>
      </c>
      <c r="C40" s="205" t="str">
        <f>'[1]PLAN ORÇ'!E47</f>
        <v>M²</v>
      </c>
      <c r="D40" s="63">
        <v>14.86</v>
      </c>
      <c r="E40" s="214" t="s">
        <v>275</v>
      </c>
      <c r="F40" s="221"/>
    </row>
    <row r="41" spans="1:6" ht="76.5" x14ac:dyDescent="0.2">
      <c r="A41" s="203" t="str">
        <f>'[1]PLAN ORÇ'!A47</f>
        <v>2.23</v>
      </c>
      <c r="B41" s="204" t="str">
        <f>'[1]PLAN ORÇ'!D47</f>
        <v>FORRO EM CHAPA DE GESSO ACARTONADA, ESP. 12,5MM, COM FIXAÇÃO DO TIPO ESTRUTURADA EM PERFIL METÁLICO, EXCLUSIVE PERFIL TABICA, SANCA E MOLDURA, INCLUSIVE ACESSÓRIOS E FIXAÇÃO</v>
      </c>
      <c r="C41" s="205" t="str">
        <f>'[1]PLAN ORÇ'!E47</f>
        <v>M²</v>
      </c>
      <c r="D41" s="63">
        <v>25.34</v>
      </c>
      <c r="E41" s="214" t="s">
        <v>276</v>
      </c>
    </row>
    <row r="42" spans="1:6" ht="51" x14ac:dyDescent="0.2">
      <c r="A42" s="203" t="str">
        <f>'[1]PLAN ORÇ'!A48</f>
        <v>2.24</v>
      </c>
      <c r="B42" s="204" t="str">
        <f>'[1]PLAN ORÇ'!D48</f>
        <v>PISO EM CONCRETO PREPARADO EM OBRA COM BETONEIRA COM FCK DE 10MPA, SEM ARMAÇÃO, ACABAMENTO RÚSTICO, ESP. 5CM, INCLUSIVE FORNECIMENTO, LANÇAMENTO, ADENSAMENTO, SARRAFEAMENTO, EXCLUSIVE JUNTA DE DILATAÇÃO</v>
      </c>
      <c r="C42" s="205" t="str">
        <f>'[1]PLAN ORÇ'!E48</f>
        <v>M²</v>
      </c>
      <c r="D42" s="63">
        <v>4.09</v>
      </c>
      <c r="E42" s="214" t="s">
        <v>277</v>
      </c>
    </row>
    <row r="43" spans="1:6" ht="25.5" x14ac:dyDescent="0.2">
      <c r="A43" s="203" t="str">
        <f>'[1]PLAN ORÇ'!A49</f>
        <v>2.25</v>
      </c>
      <c r="B43" s="204" t="str">
        <f>'[1]PLAN ORÇ'!D49</f>
        <v>CONTRAPISO DESEMPENADO COM ARGAMASSA, TRAÇO 1:3 (CIMENTO E AREIA), ESP. 30MM, INCLUSIVE ARGAMASSA COM PREPARO MECANIZADO</v>
      </c>
      <c r="C43" s="205" t="str">
        <f>'[1]PLAN ORÇ'!E49</f>
        <v>M²</v>
      </c>
      <c r="D43" s="63">
        <v>2.11</v>
      </c>
      <c r="E43" s="214" t="s">
        <v>278</v>
      </c>
    </row>
    <row r="44" spans="1:6" ht="25.5" x14ac:dyDescent="0.2">
      <c r="A44" s="203" t="str">
        <f>'[1]PLAN ORÇ'!A50</f>
        <v>2.26</v>
      </c>
      <c r="B44" s="204" t="str">
        <f>'[1]PLAN ORÇ'!D50</f>
        <v>CONTRAPISO DESEMPENADO COM ARGAMASSA, TRAÇO 1:3 (CIMENTO E AREIA), ESP. 20MM, INCLUSIVE ARGAMASSA COM PREPARO MECANIZADO</v>
      </c>
      <c r="C44" s="205" t="str">
        <f>'[1]PLAN ORÇ'!E50</f>
        <v>M²</v>
      </c>
      <c r="D44" s="63">
        <v>1.98</v>
      </c>
      <c r="E44" s="214" t="s">
        <v>279</v>
      </c>
    </row>
    <row r="45" spans="1:6" x14ac:dyDescent="0.2">
      <c r="A45" s="222">
        <f>'[1]PLAN ORÇ'!A53</f>
        <v>3</v>
      </c>
      <c r="B45" s="209" t="str">
        <f>'[1]PLAN ORÇ'!D53</f>
        <v>CENTRO CULTURAL</v>
      </c>
      <c r="C45" s="223"/>
      <c r="D45" s="224"/>
      <c r="E45" s="225"/>
    </row>
    <row r="46" spans="1:6" ht="25.5" x14ac:dyDescent="0.2">
      <c r="A46" s="226" t="str">
        <f>'[1]PLAN ORÇ'!A54</f>
        <v>3.1</v>
      </c>
      <c r="B46" s="204" t="str">
        <f>'[1]PLAN ORÇ'!D54</f>
        <v>LIMPEZA E POLIMENTO DE PISO GRANILITE/MARMORITE, EXCLUSIVE APLICAÇÃO DE RESINA</v>
      </c>
      <c r="C46" s="62" t="str">
        <f>'[1]PLAN ORÇ'!E54</f>
        <v>M²</v>
      </c>
      <c r="D46" s="63">
        <v>579.62</v>
      </c>
      <c r="E46" s="214" t="s">
        <v>280</v>
      </c>
    </row>
    <row r="47" spans="1:6" ht="38.25" x14ac:dyDescent="0.2">
      <c r="A47" s="226" t="str">
        <f>'[1]PLAN ORÇ'!A55</f>
        <v>3.2</v>
      </c>
      <c r="B47" s="204" t="str">
        <f>'[1]PLAN ORÇ'!D55</f>
        <v>Forro acústico em placas de fibra mineral dim.1250x625x15mm, absorção sonora NRC = 0,55, reflexão luz = 0,86, marca Armstrong, ref. Georgian, ou similar, resist. fogo: classe A. Inclusive perfís metálicos</v>
      </c>
      <c r="C47" s="62" t="str">
        <f>'[1]PLAN ORÇ'!E55</f>
        <v>M²</v>
      </c>
      <c r="D47" s="63">
        <v>788.35</v>
      </c>
      <c r="E47" s="214" t="s">
        <v>281</v>
      </c>
    </row>
    <row r="48" spans="1:6" ht="25.5" x14ac:dyDescent="0.2">
      <c r="A48" s="226" t="str">
        <f>'[1]PLAN ORÇ'!A56</f>
        <v>3.3</v>
      </c>
      <c r="B48" s="204" t="str">
        <f>'[1]PLAN ORÇ'!D56</f>
        <v>ASSOALHO/TÁBUA CORRIDA EM MADEIRA DE LEI, LARGURA DE 10CM, INCLUSIVE ASSENTAMENTO COM COLA, EXCLUSIVE APLICAÇÃO DE VERNIZ EM PISO DE MADEIRA</v>
      </c>
      <c r="C48" s="62" t="str">
        <f>'[1]PLAN ORÇ'!E56</f>
        <v>M²</v>
      </c>
      <c r="D48" s="63">
        <v>133.13</v>
      </c>
      <c r="E48" s="214" t="s">
        <v>282</v>
      </c>
    </row>
    <row r="49" spans="1:6" ht="25.5" x14ac:dyDescent="0.2">
      <c r="A49" s="226" t="str">
        <f>'[1]PLAN ORÇ'!A57</f>
        <v>3.4</v>
      </c>
      <c r="B49" s="204" t="str">
        <f>'[1]PLAN ORÇ'!D57</f>
        <v>APLICAÇÃO DE VERNIZ, COM ACABAMENTO BRILHANTE, EM PISO DE MADEIRA, TIPO ASSOALHO/TÁBUA CORRIDA, DUAS (2) DEMÃOS, INCLUSIVE RASPAGEM E CALAFETAÇÃO</v>
      </c>
      <c r="C49" s="62" t="str">
        <f>'[1]PLAN ORÇ'!E57</f>
        <v>M²</v>
      </c>
      <c r="D49" s="63">
        <v>133.13</v>
      </c>
      <c r="E49" s="214" t="s">
        <v>283</v>
      </c>
    </row>
    <row r="50" spans="1:6" x14ac:dyDescent="0.2">
      <c r="A50" s="226" t="str">
        <f>'[1]PLAN ORÇ'!A58</f>
        <v>3.5</v>
      </c>
      <c r="B50" s="204" t="str">
        <f>'[1]PLAN ORÇ'!D58</f>
        <v>SERRALHEIRO COM ENCARGOS COMPLEMENTARES</v>
      </c>
      <c r="C50" s="62" t="str">
        <f>'[1]PLAN ORÇ'!E58</f>
        <v>Horas</v>
      </c>
      <c r="D50" s="63"/>
      <c r="E50" s="214"/>
    </row>
    <row r="51" spans="1:6" x14ac:dyDescent="0.2">
      <c r="A51" s="222">
        <f>'[1]PLAN ORÇ'!A60</f>
        <v>4</v>
      </c>
      <c r="B51" s="209" t="str">
        <f>'[1]PLAN ORÇ'!D60</f>
        <v>COBERTUTA</v>
      </c>
      <c r="C51" s="223"/>
      <c r="D51" s="224"/>
      <c r="E51" s="225"/>
      <c r="F51" s="221" t="e">
        <f>SUM(D45,D46,#REF!,#REF!)</f>
        <v>#REF!</v>
      </c>
    </row>
    <row r="52" spans="1:6" ht="51" x14ac:dyDescent="0.2">
      <c r="A52" s="226" t="str">
        <f>'[1]PLAN ORÇ'!A61</f>
        <v>4.1</v>
      </c>
      <c r="B52" s="204" t="str">
        <f>'[1]PLAN ORÇ'!D61</f>
        <v>COBERTURA EM TELHA METÁLICA GALVANIZADA TRAPEZOIDAL, TIPO DUPLA TERMOACÚSTICA COM DUAS FACES TRAPEZOIDAIS, ESP. 0,43MM, PREENCHIMENTO EM POLIESTIRENO EXPANDIDO/ ISOPOR COM ESP. 30MM, ACABAMENTO NATURAL, INCLUSIVE ACESSÓRIOS PARA FIXAÇÃO, FORNECIMENTO E INSTALAÇÃO</v>
      </c>
      <c r="C52" s="62" t="str">
        <f>'[1]PLAN ORÇ'!E61</f>
        <v>M²</v>
      </c>
      <c r="D52" s="213">
        <f>'[1]PLAN ORÇ'!F61</f>
        <v>196.22</v>
      </c>
      <c r="E52" s="214" t="s">
        <v>284</v>
      </c>
    </row>
    <row r="53" spans="1:6" ht="25.5" x14ac:dyDescent="0.2">
      <c r="A53" s="226" t="str">
        <f>'[1]PLAN ORÇ'!A62</f>
        <v>4.2</v>
      </c>
      <c r="B53" s="204" t="str">
        <f>'[1]PLAN ORÇ'!D62</f>
        <v>CALHA EM CHAPA GALVANIZADA, ESP. 0,8MM (GSG-22), COM DESENVOLVIMENTO DE 100CM, INCLUSIVE IÇAMENTO MANUAL VERTICAL</v>
      </c>
      <c r="C53" s="62" t="str">
        <f>'[1]PLAN ORÇ'!E62</f>
        <v>METRO</v>
      </c>
      <c r="D53" s="213">
        <v>90</v>
      </c>
      <c r="E53" s="214" t="s">
        <v>285</v>
      </c>
    </row>
    <row r="54" spans="1:6" x14ac:dyDescent="0.2">
      <c r="A54" s="222">
        <f>'[1]PLAN ORÇ'!A64</f>
        <v>5</v>
      </c>
      <c r="B54" s="209" t="str">
        <f>'[1]PLAN ORÇ'!D64</f>
        <v>PINTURA</v>
      </c>
      <c r="C54" s="223"/>
      <c r="D54" s="224"/>
      <c r="E54" s="225"/>
    </row>
    <row r="55" spans="1:6" x14ac:dyDescent="0.2">
      <c r="A55" s="227" t="str">
        <f>'[1]PLAN ORÇ'!A65</f>
        <v>5.1</v>
      </c>
      <c r="B55" s="228" t="str">
        <f>'[1]PLAN ORÇ'!D65</f>
        <v>LIXAMENTO MANUAL EM PAREDE PARA REMOÇÃO DE TINTA</v>
      </c>
      <c r="C55" s="229" t="str">
        <f>'[1]PLAN ORÇ'!E65</f>
        <v>M²</v>
      </c>
      <c r="D55" s="230">
        <v>2319</v>
      </c>
      <c r="E55" s="231" t="s">
        <v>286</v>
      </c>
    </row>
    <row r="56" spans="1:6" ht="38.25" x14ac:dyDescent="0.2">
      <c r="A56" s="227" t="str">
        <f>'[1]PLAN ORÇ'!A66</f>
        <v>5.2</v>
      </c>
      <c r="B56" s="204" t="str">
        <f>'[1]PLAN ORÇ'!D66</f>
        <v>PREPARAÇÃO PARA EMASSAMENTO OU PINTURA (LÁTEX/ ACRÍLICA) EM PAREDE, INCLUSIVE UMA (1) DEMÃO DE SELADOR ACRÍLICO</v>
      </c>
      <c r="C56" s="62" t="str">
        <f>'[1]PLAN ORÇ'!E66</f>
        <v>M²</v>
      </c>
      <c r="D56" s="213">
        <v>14.86</v>
      </c>
      <c r="E56" s="231" t="s">
        <v>287</v>
      </c>
    </row>
    <row r="57" spans="1:6" ht="76.5" x14ac:dyDescent="0.2">
      <c r="A57" s="227" t="str">
        <f>'[1]PLAN ORÇ'!A67</f>
        <v>5.3</v>
      </c>
      <c r="B57" s="204" t="str">
        <f>'[1]PLAN ORÇ'!D67</f>
        <v>EMASSAMENTO EM FORRO DE GESSO COM MASSA CORRIDA (PVA), UMA (1) DEMÃO, INCLUSIVE LIXAMENTO PARA PINTURA</v>
      </c>
      <c r="C57" s="62" t="str">
        <f>'[1]PLAN ORÇ'!E67</f>
        <v>M²</v>
      </c>
      <c r="D57" s="213">
        <v>25.34</v>
      </c>
      <c r="E57" s="231" t="s">
        <v>276</v>
      </c>
    </row>
    <row r="58" spans="1:6" ht="25.5" x14ac:dyDescent="0.2">
      <c r="A58" s="227" t="str">
        <f>'[1]PLAN ORÇ'!A68</f>
        <v>5.4</v>
      </c>
      <c r="B58" s="204" t="str">
        <f>'[1]PLAN ORÇ'!D68</f>
        <v>EMASSAMENTO EM PAREDE COM MASSA CORRIDA (PVA), DUAS (2) DEMÃOS, INCLUSIVE LIXAMENTO PARA PINTURA</v>
      </c>
      <c r="C58" s="62" t="str">
        <f>'[1]PLAN ORÇ'!E68</f>
        <v>M²</v>
      </c>
      <c r="D58" s="213">
        <v>1054.01</v>
      </c>
      <c r="E58" s="231" t="s">
        <v>288</v>
      </c>
    </row>
    <row r="59" spans="1:6" ht="25.5" x14ac:dyDescent="0.2">
      <c r="A59" s="227" t="str">
        <f>'[1]PLAN ORÇ'!A69</f>
        <v>5.5</v>
      </c>
      <c r="B59" s="204" t="str">
        <f>'[1]PLAN ORÇ'!D69</f>
        <v>PINTURA ACRÍLICA EM PAREDE, DUAS (2) DEMÃOS, COM APLICAÇÃO MANUAL, EXCLUSIVE SELADOR ACRÍLICO E MASSA ACRÍLICA/CORRIDA (PVA)</v>
      </c>
      <c r="C59" s="62" t="str">
        <f>'[1]PLAN ORÇ'!E69</f>
        <v>M²</v>
      </c>
      <c r="D59" s="213">
        <v>2319</v>
      </c>
      <c r="E59" s="231" t="s">
        <v>286</v>
      </c>
    </row>
    <row r="60" spans="1:6" ht="409.5" x14ac:dyDescent="0.2">
      <c r="A60" s="227" t="str">
        <f>'[1]PLAN ORÇ'!A70</f>
        <v>5.6</v>
      </c>
      <c r="B60" s="204" t="str">
        <f>'[1]PLAN ORÇ'!D70</f>
        <v>PINTURA COM VERNIZ SINTÉTICO MARÍTIMO EM ESQUADRIAS DE MADEIRA, DUAS (2) DEMÃOS, ACABAMENTO TIPO BRILHANTE, COM APLICAÇÃO MANUAL, INCLUSIVE PREPARAÇÃO DA SUPERFÍCIE COM LIXAMENTO</v>
      </c>
      <c r="C60" s="62" t="str">
        <f>'[1]PLAN ORÇ'!E70</f>
        <v>M²</v>
      </c>
      <c r="D60" s="213">
        <v>26.76</v>
      </c>
      <c r="E60" s="231" t="s">
        <v>289</v>
      </c>
    </row>
    <row r="61" spans="1:6" x14ac:dyDescent="0.2">
      <c r="A61" s="222">
        <f>'[1]PLAN ORÇ'!A72</f>
        <v>6</v>
      </c>
      <c r="B61" s="209" t="str">
        <f>'[1]PLAN ORÇ'!D72</f>
        <v>INSTALAÇÃO ELETRICA</v>
      </c>
      <c r="C61" s="223"/>
      <c r="D61" s="224"/>
      <c r="E61" s="225"/>
    </row>
    <row r="62" spans="1:6" x14ac:dyDescent="0.2">
      <c r="A62" s="227" t="str">
        <f>'[1]PLAN ORÇ'!A73</f>
        <v>6.1</v>
      </c>
      <c r="B62" s="228" t="str">
        <f>'[1]PLAN ORÇ'!D73</f>
        <v>PROJETO EXECUTIVO LUMINOTÉCNICO</v>
      </c>
      <c r="C62" s="62" t="str">
        <f>'[1]PLAN ORÇ'!E73</f>
        <v>PR A1</v>
      </c>
      <c r="D62" s="213">
        <f>'[1]PLAN ORÇ'!F73</f>
        <v>2</v>
      </c>
      <c r="E62" s="231" t="s">
        <v>290</v>
      </c>
    </row>
    <row r="63" spans="1:6" x14ac:dyDescent="0.2">
      <c r="A63" s="227" t="str">
        <f>'[1]PLAN ORÇ'!A74</f>
        <v>6.2</v>
      </c>
      <c r="B63" s="228" t="str">
        <f>'[1]PLAN ORÇ'!D74</f>
        <v>PROJETO EXECUTIVO DE INSTALAÇÕES ELÉTRICAS</v>
      </c>
      <c r="C63" s="62" t="str">
        <f>'[1]PLAN ORÇ'!E74</f>
        <v>PR A1</v>
      </c>
      <c r="D63" s="213">
        <f>'[1]PLAN ORÇ'!F74</f>
        <v>1</v>
      </c>
      <c r="E63" s="231" t="s">
        <v>291</v>
      </c>
    </row>
    <row r="64" spans="1:6" ht="25.5" x14ac:dyDescent="0.2">
      <c r="A64" s="227" t="str">
        <f>'[1]PLAN ORÇ'!A75</f>
        <v>6.3</v>
      </c>
      <c r="B64" s="228" t="str">
        <f>'[1]PLAN ORÇ'!D75</f>
        <v>INSTALAÇÕES ELÉTRICAS E DE ILUMINAÇÃO, COM TODOS OS MATERIAIS E SERVIÇOS INCLUSOS.</v>
      </c>
      <c r="C64" s="62" t="str">
        <f>'[1]PLAN ORÇ'!E75</f>
        <v>UNIDADE</v>
      </c>
      <c r="D64" s="213">
        <f>'[1]PLAN ORÇ'!F75</f>
        <v>1</v>
      </c>
      <c r="E64" s="231" t="s">
        <v>292</v>
      </c>
    </row>
    <row r="65" spans="1:5" x14ac:dyDescent="0.2">
      <c r="A65" s="222">
        <f>'[1]PLAN ORÇ'!A77</f>
        <v>7</v>
      </c>
      <c r="B65" s="209" t="str">
        <f>'[1]PLAN ORÇ'!D77</f>
        <v>INSTALAÇÃO HIDRAULICA</v>
      </c>
      <c r="C65" s="223"/>
      <c r="D65" s="224"/>
      <c r="E65" s="225"/>
    </row>
    <row r="66" spans="1:5" ht="51" x14ac:dyDescent="0.2">
      <c r="A66" s="226" t="str">
        <f>'[1]PLAN ORÇ'!A78</f>
        <v>7.1</v>
      </c>
      <c r="B66" s="228" t="str">
        <f>'[1]PLAN ORÇ'!D78</f>
        <v>Ponto de água fria embutido, c/material pvc rígido soldável Ø 25mm</v>
      </c>
      <c r="C66" s="62" t="str">
        <f>'[1]PLAN ORÇ'!E78</f>
        <v>UNIDADE</v>
      </c>
      <c r="D66" s="213">
        <v>9</v>
      </c>
      <c r="E66" s="231" t="s">
        <v>293</v>
      </c>
    </row>
    <row r="67" spans="1:5" ht="38.25" x14ac:dyDescent="0.2">
      <c r="A67" s="226" t="str">
        <f>'[1]PLAN ORÇ'!A79</f>
        <v>7.2</v>
      </c>
      <c r="B67" s="228" t="str">
        <f>'[1]PLAN ORÇ'!D79</f>
        <v>FORNECIMENTO E ASSENTAMENTO DE TUBO PVC RÍGIDO SOLDÁVEL, ÁGUA FRIA, DN 50 MM (1.1/2"), INCLUSIVE CONEXÕES</v>
      </c>
      <c r="C67" s="62" t="str">
        <f>'[1]PLAN ORÇ'!E79</f>
        <v>METRO</v>
      </c>
      <c r="D67" s="213">
        <v>10</v>
      </c>
      <c r="E67" s="231" t="s">
        <v>294</v>
      </c>
    </row>
    <row r="68" spans="1:5" ht="38.25" x14ac:dyDescent="0.2">
      <c r="A68" s="226" t="str">
        <f>'[1]PLAN ORÇ'!A80</f>
        <v>7.3</v>
      </c>
      <c r="B68" s="228" t="str">
        <f>'[1]PLAN ORÇ'!D80</f>
        <v>REGISTRO DE GAVETA, TIPO BASE, ROSCÁVEL 1.1/2" (PARA TUBO SOLDÁVEL OU PPR DN 50MM/CPVC DN 42MM), INCLUSIVE ACABAMENTO (PADRÃO MÉDIO) E CANOPLA CROMADOS</v>
      </c>
      <c r="C68" s="62" t="str">
        <f>'[1]PLAN ORÇ'!E80</f>
        <v>UNIDADE</v>
      </c>
      <c r="D68" s="213">
        <v>2</v>
      </c>
      <c r="E68" s="231" t="s">
        <v>295</v>
      </c>
    </row>
    <row r="69" spans="1:5" ht="38.25" x14ac:dyDescent="0.2">
      <c r="A69" s="226" t="str">
        <f>'[1]PLAN ORÇ'!A81</f>
        <v>7.4</v>
      </c>
      <c r="B69" s="228" t="str">
        <f>'[1]PLAN ORÇ'!D81</f>
        <v>CAIXA SIFONADA EM PVC COM GRELHA QUADRADA150 X 150 X 50MM</v>
      </c>
      <c r="C69" s="62" t="str">
        <f>'[1]PLAN ORÇ'!E81</f>
        <v>UNIDADE</v>
      </c>
      <c r="D69" s="213">
        <v>2</v>
      </c>
      <c r="E69" s="231" t="s">
        <v>295</v>
      </c>
    </row>
    <row r="70" spans="1:5" ht="63.75" x14ac:dyDescent="0.2">
      <c r="A70" s="226" t="str">
        <f>'[1]PLAN ORÇ'!A82</f>
        <v>7.5</v>
      </c>
      <c r="B70" s="228" t="str">
        <f>'[1]PLAN ORÇ'!D82</f>
        <v>PONTO DE EMBUTIR PARA ESGOTO EM TUBO PVC RÍGIDO, PB - SÉRIE NORMAL, DN 40MM (1.1/2"), EMBUTIDO NA ALVENARIA/PISO,COM ALTURA (SAÍDA) DE 50CM DO PISO, COM DISTÂNCIA DE ATÉ CINCO (5) METROS DO RAMAL DE ESGOTO, EXCLUSIVE
ESCAVAÇÃO, INCLUSIVE CONEXÕES E FIXAÇÃO DO TUBO COM ENCHIMENTO DO RASGO NA ALVENARIA/CONCRETO COM ARGAMASSA</v>
      </c>
      <c r="C70" s="62" t="str">
        <f>'[1]PLAN ORÇ'!E82</f>
        <v>UNIDADE</v>
      </c>
      <c r="D70" s="213">
        <v>9</v>
      </c>
      <c r="E70" s="231" t="s">
        <v>296</v>
      </c>
    </row>
    <row r="71" spans="1:5" ht="51" x14ac:dyDescent="0.2">
      <c r="A71" s="226" t="str">
        <f>'[1]PLAN ORÇ'!A83</f>
        <v>7.6</v>
      </c>
      <c r="B71" s="228" t="str">
        <f>'[1]PLAN ORÇ'!D83</f>
        <v>PONTO DE EMBUTIR PARA ESGOTO EM TUBO PVC RÍGIDO, PBV - SÉRIE NORMAL, DN 100MM (4"), EMBUTIDO EM PISO COM DISTÂNCIA DE ATÉ CINCO (5) METROS DO RAMAL DE ESGOTO, INCLUSIVE CONEXÕES E FIXAÇÃO DO TUBO COM ENCHIMENTO
DO RASGO NO CONCRETO COM ARGAMASSA</v>
      </c>
      <c r="C71" s="62" t="str">
        <f>'[1]PLAN ORÇ'!E83</f>
        <v>UNIDADE</v>
      </c>
      <c r="D71" s="213">
        <v>4</v>
      </c>
      <c r="E71" s="231" t="s">
        <v>294</v>
      </c>
    </row>
    <row r="72" spans="1:5" x14ac:dyDescent="0.2">
      <c r="A72" s="222">
        <f>'[1]PLAN ORÇ'!A85</f>
        <v>8</v>
      </c>
      <c r="B72" s="209" t="str">
        <f>'[1]PLAN ORÇ'!D85</f>
        <v>ACESSORIOS</v>
      </c>
      <c r="C72" s="223"/>
      <c r="D72" s="224"/>
      <c r="E72" s="225"/>
    </row>
    <row r="73" spans="1:5" ht="25.5" x14ac:dyDescent="0.2">
      <c r="A73" s="226" t="str">
        <f>'[1]PLAN ORÇ'!A86</f>
        <v>8.1</v>
      </c>
      <c r="B73" s="228" t="str">
        <f>'[1]PLAN ORÇ'!D86</f>
        <v xml:space="preserve">Espelho plano 4mm </v>
      </c>
      <c r="C73" s="62" t="str">
        <f>'[1]PLAN ORÇ'!E86</f>
        <v>M²</v>
      </c>
      <c r="D73" s="213">
        <v>5.2</v>
      </c>
      <c r="E73" s="231" t="s">
        <v>297</v>
      </c>
    </row>
    <row r="74" spans="1:5" ht="114.75" x14ac:dyDescent="0.2">
      <c r="A74" s="226" t="str">
        <f>'[1]PLAN ORÇ'!A87</f>
        <v>8.2</v>
      </c>
      <c r="B74" s="228" t="str">
        <f>'[1]PLAN ORÇ'!D87</f>
        <v>DISTRIBUIDOR/DISPENSER PARA ÁLCOOL EM GEL OU SABONETE LÍQUIDO, EM PLÁSTICO, CAPACIDADE RESERVATÓRIO 800ML, INCLUSIVE ACESSÓRIOS PARA FIXAÇÃO</v>
      </c>
      <c r="C74" s="62" t="str">
        <f>'[1]PLAN ORÇ'!E87</f>
        <v>UNIDADE</v>
      </c>
      <c r="D74" s="213">
        <v>13</v>
      </c>
      <c r="E74" s="231" t="s">
        <v>298</v>
      </c>
    </row>
    <row r="75" spans="1:5" ht="63.75" x14ac:dyDescent="0.2">
      <c r="A75" s="226" t="str">
        <f>'[1]PLAN ORÇ'!A88</f>
        <v>8.3</v>
      </c>
      <c r="B75" s="228" t="str">
        <f>'[1]PLAN ORÇ'!D88</f>
        <v>DISTRIBUIDOR/DISPENSER PARA PAPEL HIGIÊNICO EM PLÁSTICO, TIPO SOBREPOR, INCLUSIVE ACESSÓRIOS DE FIXAÇÃO</v>
      </c>
      <c r="C75" s="62" t="str">
        <f>'[1]PLAN ORÇ'!E88</f>
        <v>UNIDADE</v>
      </c>
      <c r="D75" s="213">
        <v>4</v>
      </c>
      <c r="E75" s="231" t="s">
        <v>299</v>
      </c>
    </row>
    <row r="76" spans="1:5" ht="63.75" x14ac:dyDescent="0.2">
      <c r="A76" s="226" t="str">
        <f>'[1]PLAN ORÇ'!A89</f>
        <v>8.4</v>
      </c>
      <c r="B76" s="228" t="str">
        <f>'[1]PLAN ORÇ'!D89</f>
        <v>DISTRIBUIDOR/DISPENSER PARA PORTA PAPEL TOALHA PARA INTERFOLHAS DE DUAS (2) OU TRÊS (3) DOBRAS, EM AÇO INOX, INCLUSIVE ACESSÓRIOS PARA FIXAÇÃO</v>
      </c>
      <c r="C76" s="62" t="str">
        <f>'[1]PLAN ORÇ'!E89</f>
        <v>UNIDADE</v>
      </c>
      <c r="D76" s="213">
        <v>4</v>
      </c>
      <c r="E76" s="231" t="s">
        <v>300</v>
      </c>
    </row>
    <row r="77" spans="1:5" x14ac:dyDescent="0.2">
      <c r="A77" s="222">
        <f>'[1]PLAN ORÇ'!A92</f>
        <v>9</v>
      </c>
      <c r="B77" s="209" t="str">
        <f>'[1]PLAN ORÇ'!D92</f>
        <v xml:space="preserve">LIMPEZA FINAL </v>
      </c>
      <c r="C77" s="223"/>
      <c r="D77" s="224"/>
      <c r="E77" s="225"/>
    </row>
    <row r="78" spans="1:5" ht="25.5" x14ac:dyDescent="0.2">
      <c r="A78" s="226" t="str">
        <f>'[1]PLAN ORÇ'!A93</f>
        <v>9.1</v>
      </c>
      <c r="B78" s="228" t="str">
        <f>'[1]PLAN ORÇ'!D93</f>
        <v>LIMPEZA FINAL PARA ENTREGA DA OBRA</v>
      </c>
      <c r="C78" s="62" t="str">
        <f>'[1]PLAN ORÇ'!E93</f>
        <v>M²</v>
      </c>
      <c r="D78" s="213">
        <v>781.87</v>
      </c>
      <c r="E78" s="231" t="s">
        <v>301</v>
      </c>
    </row>
    <row r="79" spans="1:5" x14ac:dyDescent="0.2">
      <c r="D79" s="175"/>
      <c r="E79" s="175"/>
    </row>
    <row r="80" spans="1:5" x14ac:dyDescent="0.2">
      <c r="D80" s="175"/>
      <c r="E80" s="175"/>
    </row>
    <row r="81" spans="2:5" x14ac:dyDescent="0.2">
      <c r="D81" s="175"/>
      <c r="E81" s="175"/>
    </row>
    <row r="82" spans="2:5" x14ac:dyDescent="0.2">
      <c r="B82" s="164" t="s">
        <v>237</v>
      </c>
      <c r="D82" s="175"/>
      <c r="E82" s="175"/>
    </row>
    <row r="83" spans="2:5" x14ac:dyDescent="0.2">
      <c r="B83" s="164" t="s">
        <v>239</v>
      </c>
      <c r="D83" s="175"/>
      <c r="E83" s="175"/>
    </row>
    <row r="84" spans="2:5" x14ac:dyDescent="0.2">
      <c r="B84" s="164" t="s">
        <v>240</v>
      </c>
      <c r="D84" s="175" t="s">
        <v>302</v>
      </c>
      <c r="E84" s="175"/>
    </row>
    <row r="85" spans="2:5" x14ac:dyDescent="0.2">
      <c r="B85" s="164" t="s">
        <v>242</v>
      </c>
      <c r="D85" s="175"/>
      <c r="E85" s="175"/>
    </row>
    <row r="86" spans="2:5" x14ac:dyDescent="0.2">
      <c r="D86" s="175"/>
      <c r="E86" s="175"/>
    </row>
    <row r="87" spans="2:5" x14ac:dyDescent="0.2">
      <c r="D87" s="175"/>
      <c r="E87" s="175"/>
    </row>
    <row r="88" spans="2:5" x14ac:dyDescent="0.2">
      <c r="D88" s="175"/>
      <c r="E88" s="175"/>
    </row>
    <row r="89" spans="2:5" x14ac:dyDescent="0.2">
      <c r="D89" s="175"/>
      <c r="E89" s="175"/>
    </row>
    <row r="90" spans="2:5" x14ac:dyDescent="0.2">
      <c r="D90" s="175"/>
      <c r="E90" s="175"/>
    </row>
    <row r="91" spans="2:5" x14ac:dyDescent="0.2">
      <c r="D91" s="175"/>
      <c r="E91" s="175"/>
    </row>
    <row r="92" spans="2:5" x14ac:dyDescent="0.2">
      <c r="D92" s="175"/>
      <c r="E92" s="175"/>
    </row>
    <row r="93" spans="2:5" x14ac:dyDescent="0.2">
      <c r="D93" s="175"/>
      <c r="E93" s="175"/>
    </row>
    <row r="94" spans="2:5" x14ac:dyDescent="0.2">
      <c r="D94" s="175"/>
      <c r="E94" s="175"/>
    </row>
    <row r="95" spans="2:5" x14ac:dyDescent="0.2">
      <c r="D95" s="175"/>
      <c r="E95" s="175"/>
    </row>
    <row r="96" spans="2:5" x14ac:dyDescent="0.2">
      <c r="D96" s="175"/>
      <c r="E96" s="175"/>
    </row>
    <row r="97" spans="2:5" x14ac:dyDescent="0.2">
      <c r="D97" s="175"/>
      <c r="E97" s="175"/>
    </row>
    <row r="98" spans="2:5" s="232" customFormat="1" x14ac:dyDescent="0.2"/>
    <row r="99" spans="2:5" x14ac:dyDescent="0.2">
      <c r="B99" s="175">
        <f>992-77</f>
        <v>915</v>
      </c>
      <c r="D99" s="175"/>
      <c r="E99" s="175"/>
    </row>
    <row r="100" spans="2:5" x14ac:dyDescent="0.2">
      <c r="D100" s="175"/>
      <c r="E100" s="175"/>
    </row>
    <row r="101" spans="2:5" ht="27" customHeight="1" x14ac:dyDescent="0.2">
      <c r="D101" s="175"/>
      <c r="E101" s="175"/>
    </row>
    <row r="102" spans="2:5" x14ac:dyDescent="0.2">
      <c r="D102" s="175"/>
      <c r="E102" s="175"/>
    </row>
    <row r="103" spans="2:5" x14ac:dyDescent="0.2">
      <c r="D103" s="175"/>
      <c r="E103" s="175"/>
    </row>
    <row r="104" spans="2:5" x14ac:dyDescent="0.2">
      <c r="D104" s="175"/>
      <c r="E104" s="175"/>
    </row>
    <row r="105" spans="2:5" x14ac:dyDescent="0.2">
      <c r="D105" s="175"/>
      <c r="E105" s="175"/>
    </row>
    <row r="106" spans="2:5" x14ac:dyDescent="0.2">
      <c r="D106" s="175"/>
      <c r="E106" s="175"/>
    </row>
    <row r="107" spans="2:5" ht="39" customHeight="1" x14ac:dyDescent="0.2">
      <c r="D107" s="175"/>
      <c r="E107" s="175"/>
    </row>
    <row r="108" spans="2:5" x14ac:dyDescent="0.2">
      <c r="D108" s="175"/>
      <c r="E108" s="175"/>
    </row>
    <row r="109" spans="2:5" ht="26.25" customHeight="1" x14ac:dyDescent="0.2">
      <c r="D109" s="175"/>
      <c r="E109" s="175"/>
    </row>
    <row r="110" spans="2:5" x14ac:dyDescent="0.2">
      <c r="D110" s="175"/>
      <c r="E110" s="175"/>
    </row>
    <row r="111" spans="2:5" x14ac:dyDescent="0.2">
      <c r="D111" s="175"/>
      <c r="E111" s="175"/>
    </row>
    <row r="112" spans="2:5" x14ac:dyDescent="0.2">
      <c r="D112" s="175"/>
      <c r="E112" s="175"/>
    </row>
    <row r="113" spans="1:5" x14ac:dyDescent="0.2">
      <c r="D113" s="175"/>
      <c r="E113" s="175"/>
    </row>
    <row r="114" spans="1:5" x14ac:dyDescent="0.2">
      <c r="D114" s="175"/>
      <c r="E114" s="175"/>
    </row>
    <row r="115" spans="1:5" x14ac:dyDescent="0.2">
      <c r="D115" s="175"/>
      <c r="E115" s="175"/>
    </row>
    <row r="116" spans="1:5" x14ac:dyDescent="0.2">
      <c r="D116" s="175"/>
      <c r="E116" s="175"/>
    </row>
    <row r="117" spans="1:5" x14ac:dyDescent="0.2">
      <c r="D117" s="175"/>
      <c r="E117" s="175"/>
    </row>
    <row r="118" spans="1:5" x14ac:dyDescent="0.2">
      <c r="D118" s="175"/>
      <c r="E118" s="175"/>
    </row>
    <row r="119" spans="1:5" x14ac:dyDescent="0.2">
      <c r="D119" s="175"/>
      <c r="E119" s="175"/>
    </row>
    <row r="120" spans="1:5" x14ac:dyDescent="0.2">
      <c r="D120" s="175"/>
      <c r="E120" s="175"/>
    </row>
    <row r="121" spans="1:5" x14ac:dyDescent="0.2">
      <c r="D121" s="175"/>
      <c r="E121" s="175"/>
    </row>
    <row r="122" spans="1:5" x14ac:dyDescent="0.2">
      <c r="D122" s="175"/>
      <c r="E122" s="175"/>
    </row>
    <row r="123" spans="1:5" x14ac:dyDescent="0.2">
      <c r="A123" s="198"/>
    </row>
    <row r="124" spans="1:5" x14ac:dyDescent="0.2">
      <c r="A124" s="198"/>
    </row>
    <row r="125" spans="1:5" x14ac:dyDescent="0.2">
      <c r="A125" s="198"/>
    </row>
    <row r="126" spans="1:5" x14ac:dyDescent="0.2">
      <c r="A126" s="198"/>
    </row>
    <row r="127" spans="1:5" x14ac:dyDescent="0.2">
      <c r="A127" s="198"/>
    </row>
    <row r="128" spans="1:5" ht="37.5" customHeight="1" x14ac:dyDescent="0.2">
      <c r="A128" s="198"/>
    </row>
    <row r="129" spans="1:1" x14ac:dyDescent="0.2">
      <c r="A129" s="198"/>
    </row>
    <row r="130" spans="1:1" x14ac:dyDescent="0.2">
      <c r="A130" s="198"/>
    </row>
    <row r="131" spans="1:1" x14ac:dyDescent="0.2">
      <c r="A131" s="198"/>
    </row>
    <row r="132" spans="1:1" x14ac:dyDescent="0.2">
      <c r="A132" s="198"/>
    </row>
    <row r="133" spans="1:1" x14ac:dyDescent="0.2">
      <c r="A133" s="198"/>
    </row>
    <row r="134" spans="1:1" ht="33.75" customHeight="1" x14ac:dyDescent="0.2">
      <c r="A134" s="198"/>
    </row>
    <row r="135" spans="1:1" x14ac:dyDescent="0.2">
      <c r="A135" s="198"/>
    </row>
    <row r="136" spans="1:1" x14ac:dyDescent="0.2">
      <c r="A136" s="198"/>
    </row>
    <row r="137" spans="1:1" x14ac:dyDescent="0.2">
      <c r="A137" s="198"/>
    </row>
    <row r="138" spans="1:1" x14ac:dyDescent="0.2">
      <c r="A138" s="198"/>
    </row>
    <row r="139" spans="1:1" x14ac:dyDescent="0.2">
      <c r="A139" s="198"/>
    </row>
    <row r="140" spans="1:1" x14ac:dyDescent="0.2">
      <c r="A140" s="198"/>
    </row>
    <row r="141" spans="1:1" x14ac:dyDescent="0.2">
      <c r="A141" s="198"/>
    </row>
    <row r="142" spans="1:1" ht="72" customHeight="1" x14ac:dyDescent="0.2">
      <c r="A142" s="198"/>
    </row>
    <row r="143" spans="1:1" ht="21.75" customHeight="1" x14ac:dyDescent="0.2">
      <c r="A143" s="198"/>
    </row>
    <row r="144" spans="1:1" ht="15" customHeight="1" x14ac:dyDescent="0.2">
      <c r="A144" s="198"/>
    </row>
    <row r="145" spans="1:1" x14ac:dyDescent="0.2">
      <c r="A145" s="198"/>
    </row>
    <row r="146" spans="1:1" ht="409.5" customHeight="1" x14ac:dyDescent="0.2">
      <c r="A146" s="198"/>
    </row>
    <row r="147" spans="1:1" ht="48.75" customHeight="1" x14ac:dyDescent="0.2"/>
    <row r="174" spans="1:5" s="234" customFormat="1" x14ac:dyDescent="0.2">
      <c r="A174" s="175"/>
      <c r="B174" s="175"/>
      <c r="C174" s="175"/>
      <c r="D174" s="233"/>
      <c r="E174" s="232"/>
    </row>
    <row r="175" spans="1:5" s="234" customFormat="1" x14ac:dyDescent="0.2">
      <c r="A175" s="175"/>
      <c r="B175" s="175"/>
      <c r="C175" s="175"/>
      <c r="D175" s="233"/>
      <c r="E175" s="232"/>
    </row>
    <row r="176" spans="1:5" s="234" customFormat="1" x14ac:dyDescent="0.2">
      <c r="A176" s="175"/>
      <c r="B176" s="175"/>
      <c r="C176" s="175"/>
      <c r="D176" s="233"/>
      <c r="E176" s="232"/>
    </row>
    <row r="177" spans="1:5" s="234" customFormat="1" x14ac:dyDescent="0.2">
      <c r="A177" s="175"/>
      <c r="B177" s="175"/>
      <c r="C177" s="175"/>
      <c r="D177" s="233"/>
      <c r="E177" s="232"/>
    </row>
    <row r="178" spans="1:5" s="234" customFormat="1" x14ac:dyDescent="0.2">
      <c r="A178" s="175"/>
      <c r="B178" s="175"/>
      <c r="C178" s="175"/>
      <c r="D178" s="233"/>
      <c r="E178" s="232"/>
    </row>
    <row r="179" spans="1:5" s="234" customFormat="1" x14ac:dyDescent="0.2">
      <c r="A179" s="175"/>
      <c r="B179" s="175"/>
      <c r="C179" s="175"/>
      <c r="D179" s="233"/>
      <c r="E179" s="232"/>
    </row>
    <row r="180" spans="1:5" s="234" customFormat="1" x14ac:dyDescent="0.2">
      <c r="A180" s="175"/>
      <c r="B180" s="175"/>
      <c r="C180" s="175"/>
      <c r="D180" s="233"/>
      <c r="E180" s="232"/>
    </row>
    <row r="181" spans="1:5" s="234" customFormat="1" x14ac:dyDescent="0.2">
      <c r="A181" s="175"/>
      <c r="B181" s="175"/>
      <c r="C181" s="175"/>
      <c r="D181" s="233"/>
      <c r="E181" s="232"/>
    </row>
  </sheetData>
  <mergeCells count="4">
    <mergeCell ref="A1:B1"/>
    <mergeCell ref="A2:E2"/>
    <mergeCell ref="A5:E5"/>
    <mergeCell ref="G21:H21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53" fitToHeight="0" orientation="portrait" horizontalDpi="4294967293" r:id="rId1"/>
  <rowBreaks count="3" manualBreakCount="3">
    <brk id="25" max="4" man="1"/>
    <brk id="53" max="4" man="1"/>
    <brk id="122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8D5EF-289C-4937-9DBC-3300D0331792}">
  <dimension ref="A1:J37"/>
  <sheetViews>
    <sheetView tabSelected="1" view="pageBreakPreview" zoomScaleSheetLayoutView="100" workbookViewId="0">
      <selection activeCell="J33" sqref="J33"/>
    </sheetView>
  </sheetViews>
  <sheetFormatPr defaultRowHeight="12.75" x14ac:dyDescent="0.2"/>
  <cols>
    <col min="1" max="1" width="60" style="238" customWidth="1"/>
    <col min="2" max="2" width="14.5703125" style="312" bestFit="1" customWidth="1"/>
    <col min="3" max="3" width="16" style="312" bestFit="1" customWidth="1"/>
    <col min="4" max="4" width="12.28515625" style="238" customWidth="1"/>
    <col min="5" max="6" width="12.28515625" style="238" bestFit="1" customWidth="1"/>
    <col min="7" max="7" width="12.28515625" style="238" customWidth="1"/>
    <col min="8" max="8" width="16" style="238" customWidth="1"/>
    <col min="9" max="253" width="9.140625" style="238"/>
    <col min="254" max="254" width="12.140625" style="238" customWidth="1"/>
    <col min="255" max="255" width="10.42578125" style="238" customWidth="1"/>
    <col min="256" max="256" width="68" style="238" customWidth="1"/>
    <col min="257" max="257" width="14.28515625" style="238" customWidth="1"/>
    <col min="258" max="258" width="13.28515625" style="238" customWidth="1"/>
    <col min="259" max="264" width="9.42578125" style="238" customWidth="1"/>
    <col min="265" max="509" width="9.140625" style="238"/>
    <col min="510" max="510" width="12.140625" style="238" customWidth="1"/>
    <col min="511" max="511" width="10.42578125" style="238" customWidth="1"/>
    <col min="512" max="512" width="68" style="238" customWidth="1"/>
    <col min="513" max="513" width="14.28515625" style="238" customWidth="1"/>
    <col min="514" max="514" width="13.28515625" style="238" customWidth="1"/>
    <col min="515" max="520" width="9.42578125" style="238" customWidth="1"/>
    <col min="521" max="765" width="9.140625" style="238"/>
    <col min="766" max="766" width="12.140625" style="238" customWidth="1"/>
    <col min="767" max="767" width="10.42578125" style="238" customWidth="1"/>
    <col min="768" max="768" width="68" style="238" customWidth="1"/>
    <col min="769" max="769" width="14.28515625" style="238" customWidth="1"/>
    <col min="770" max="770" width="13.28515625" style="238" customWidth="1"/>
    <col min="771" max="776" width="9.42578125" style="238" customWidth="1"/>
    <col min="777" max="1021" width="9.140625" style="238"/>
    <col min="1022" max="1022" width="12.140625" style="238" customWidth="1"/>
    <col min="1023" max="1023" width="10.42578125" style="238" customWidth="1"/>
    <col min="1024" max="1024" width="68" style="238" customWidth="1"/>
    <col min="1025" max="1025" width="14.28515625" style="238" customWidth="1"/>
    <col min="1026" max="1026" width="13.28515625" style="238" customWidth="1"/>
    <col min="1027" max="1032" width="9.42578125" style="238" customWidth="1"/>
    <col min="1033" max="1277" width="9.140625" style="238"/>
    <col min="1278" max="1278" width="12.140625" style="238" customWidth="1"/>
    <col min="1279" max="1279" width="10.42578125" style="238" customWidth="1"/>
    <col min="1280" max="1280" width="68" style="238" customWidth="1"/>
    <col min="1281" max="1281" width="14.28515625" style="238" customWidth="1"/>
    <col min="1282" max="1282" width="13.28515625" style="238" customWidth="1"/>
    <col min="1283" max="1288" width="9.42578125" style="238" customWidth="1"/>
    <col min="1289" max="1533" width="9.140625" style="238"/>
    <col min="1534" max="1534" width="12.140625" style="238" customWidth="1"/>
    <col min="1535" max="1535" width="10.42578125" style="238" customWidth="1"/>
    <col min="1536" max="1536" width="68" style="238" customWidth="1"/>
    <col min="1537" max="1537" width="14.28515625" style="238" customWidth="1"/>
    <col min="1538" max="1538" width="13.28515625" style="238" customWidth="1"/>
    <col min="1539" max="1544" width="9.42578125" style="238" customWidth="1"/>
    <col min="1545" max="1789" width="9.140625" style="238"/>
    <col min="1790" max="1790" width="12.140625" style="238" customWidth="1"/>
    <col min="1791" max="1791" width="10.42578125" style="238" customWidth="1"/>
    <col min="1792" max="1792" width="68" style="238" customWidth="1"/>
    <col min="1793" max="1793" width="14.28515625" style="238" customWidth="1"/>
    <col min="1794" max="1794" width="13.28515625" style="238" customWidth="1"/>
    <col min="1795" max="1800" width="9.42578125" style="238" customWidth="1"/>
    <col min="1801" max="2045" width="9.140625" style="238"/>
    <col min="2046" max="2046" width="12.140625" style="238" customWidth="1"/>
    <col min="2047" max="2047" width="10.42578125" style="238" customWidth="1"/>
    <col min="2048" max="2048" width="68" style="238" customWidth="1"/>
    <col min="2049" max="2049" width="14.28515625" style="238" customWidth="1"/>
    <col min="2050" max="2050" width="13.28515625" style="238" customWidth="1"/>
    <col min="2051" max="2056" width="9.42578125" style="238" customWidth="1"/>
    <col min="2057" max="2301" width="9.140625" style="238"/>
    <col min="2302" max="2302" width="12.140625" style="238" customWidth="1"/>
    <col min="2303" max="2303" width="10.42578125" style="238" customWidth="1"/>
    <col min="2304" max="2304" width="68" style="238" customWidth="1"/>
    <col min="2305" max="2305" width="14.28515625" style="238" customWidth="1"/>
    <col min="2306" max="2306" width="13.28515625" style="238" customWidth="1"/>
    <col min="2307" max="2312" width="9.42578125" style="238" customWidth="1"/>
    <col min="2313" max="2557" width="9.140625" style="238"/>
    <col min="2558" max="2558" width="12.140625" style="238" customWidth="1"/>
    <col min="2559" max="2559" width="10.42578125" style="238" customWidth="1"/>
    <col min="2560" max="2560" width="68" style="238" customWidth="1"/>
    <col min="2561" max="2561" width="14.28515625" style="238" customWidth="1"/>
    <col min="2562" max="2562" width="13.28515625" style="238" customWidth="1"/>
    <col min="2563" max="2568" width="9.42578125" style="238" customWidth="1"/>
    <col min="2569" max="2813" width="9.140625" style="238"/>
    <col min="2814" max="2814" width="12.140625" style="238" customWidth="1"/>
    <col min="2815" max="2815" width="10.42578125" style="238" customWidth="1"/>
    <col min="2816" max="2816" width="68" style="238" customWidth="1"/>
    <col min="2817" max="2817" width="14.28515625" style="238" customWidth="1"/>
    <col min="2818" max="2818" width="13.28515625" style="238" customWidth="1"/>
    <col min="2819" max="2824" width="9.42578125" style="238" customWidth="1"/>
    <col min="2825" max="3069" width="9.140625" style="238"/>
    <col min="3070" max="3070" width="12.140625" style="238" customWidth="1"/>
    <col min="3071" max="3071" width="10.42578125" style="238" customWidth="1"/>
    <col min="3072" max="3072" width="68" style="238" customWidth="1"/>
    <col min="3073" max="3073" width="14.28515625" style="238" customWidth="1"/>
    <col min="3074" max="3074" width="13.28515625" style="238" customWidth="1"/>
    <col min="3075" max="3080" width="9.42578125" style="238" customWidth="1"/>
    <col min="3081" max="3325" width="9.140625" style="238"/>
    <col min="3326" max="3326" width="12.140625" style="238" customWidth="1"/>
    <col min="3327" max="3327" width="10.42578125" style="238" customWidth="1"/>
    <col min="3328" max="3328" width="68" style="238" customWidth="1"/>
    <col min="3329" max="3329" width="14.28515625" style="238" customWidth="1"/>
    <col min="3330" max="3330" width="13.28515625" style="238" customWidth="1"/>
    <col min="3331" max="3336" width="9.42578125" style="238" customWidth="1"/>
    <col min="3337" max="3581" width="9.140625" style="238"/>
    <col min="3582" max="3582" width="12.140625" style="238" customWidth="1"/>
    <col min="3583" max="3583" width="10.42578125" style="238" customWidth="1"/>
    <col min="3584" max="3584" width="68" style="238" customWidth="1"/>
    <col min="3585" max="3585" width="14.28515625" style="238" customWidth="1"/>
    <col min="3586" max="3586" width="13.28515625" style="238" customWidth="1"/>
    <col min="3587" max="3592" width="9.42578125" style="238" customWidth="1"/>
    <col min="3593" max="3837" width="9.140625" style="238"/>
    <col min="3838" max="3838" width="12.140625" style="238" customWidth="1"/>
    <col min="3839" max="3839" width="10.42578125" style="238" customWidth="1"/>
    <col min="3840" max="3840" width="68" style="238" customWidth="1"/>
    <col min="3841" max="3841" width="14.28515625" style="238" customWidth="1"/>
    <col min="3842" max="3842" width="13.28515625" style="238" customWidth="1"/>
    <col min="3843" max="3848" width="9.42578125" style="238" customWidth="1"/>
    <col min="3849" max="4093" width="9.140625" style="238"/>
    <col min="4094" max="4094" width="12.140625" style="238" customWidth="1"/>
    <col min="4095" max="4095" width="10.42578125" style="238" customWidth="1"/>
    <col min="4096" max="4096" width="68" style="238" customWidth="1"/>
    <col min="4097" max="4097" width="14.28515625" style="238" customWidth="1"/>
    <col min="4098" max="4098" width="13.28515625" style="238" customWidth="1"/>
    <col min="4099" max="4104" width="9.42578125" style="238" customWidth="1"/>
    <col min="4105" max="4349" width="9.140625" style="238"/>
    <col min="4350" max="4350" width="12.140625" style="238" customWidth="1"/>
    <col min="4351" max="4351" width="10.42578125" style="238" customWidth="1"/>
    <col min="4352" max="4352" width="68" style="238" customWidth="1"/>
    <col min="4353" max="4353" width="14.28515625" style="238" customWidth="1"/>
    <col min="4354" max="4354" width="13.28515625" style="238" customWidth="1"/>
    <col min="4355" max="4360" width="9.42578125" style="238" customWidth="1"/>
    <col min="4361" max="4605" width="9.140625" style="238"/>
    <col min="4606" max="4606" width="12.140625" style="238" customWidth="1"/>
    <col min="4607" max="4607" width="10.42578125" style="238" customWidth="1"/>
    <col min="4608" max="4608" width="68" style="238" customWidth="1"/>
    <col min="4609" max="4609" width="14.28515625" style="238" customWidth="1"/>
    <col min="4610" max="4610" width="13.28515625" style="238" customWidth="1"/>
    <col min="4611" max="4616" width="9.42578125" style="238" customWidth="1"/>
    <col min="4617" max="4861" width="9.140625" style="238"/>
    <col min="4862" max="4862" width="12.140625" style="238" customWidth="1"/>
    <col min="4863" max="4863" width="10.42578125" style="238" customWidth="1"/>
    <col min="4864" max="4864" width="68" style="238" customWidth="1"/>
    <col min="4865" max="4865" width="14.28515625" style="238" customWidth="1"/>
    <col min="4866" max="4866" width="13.28515625" style="238" customWidth="1"/>
    <col min="4867" max="4872" width="9.42578125" style="238" customWidth="1"/>
    <col min="4873" max="5117" width="9.140625" style="238"/>
    <col min="5118" max="5118" width="12.140625" style="238" customWidth="1"/>
    <col min="5119" max="5119" width="10.42578125" style="238" customWidth="1"/>
    <col min="5120" max="5120" width="68" style="238" customWidth="1"/>
    <col min="5121" max="5121" width="14.28515625" style="238" customWidth="1"/>
    <col min="5122" max="5122" width="13.28515625" style="238" customWidth="1"/>
    <col min="5123" max="5128" width="9.42578125" style="238" customWidth="1"/>
    <col min="5129" max="5373" width="9.140625" style="238"/>
    <col min="5374" max="5374" width="12.140625" style="238" customWidth="1"/>
    <col min="5375" max="5375" width="10.42578125" style="238" customWidth="1"/>
    <col min="5376" max="5376" width="68" style="238" customWidth="1"/>
    <col min="5377" max="5377" width="14.28515625" style="238" customWidth="1"/>
    <col min="5378" max="5378" width="13.28515625" style="238" customWidth="1"/>
    <col min="5379" max="5384" width="9.42578125" style="238" customWidth="1"/>
    <col min="5385" max="5629" width="9.140625" style="238"/>
    <col min="5630" max="5630" width="12.140625" style="238" customWidth="1"/>
    <col min="5631" max="5631" width="10.42578125" style="238" customWidth="1"/>
    <col min="5632" max="5632" width="68" style="238" customWidth="1"/>
    <col min="5633" max="5633" width="14.28515625" style="238" customWidth="1"/>
    <col min="5634" max="5634" width="13.28515625" style="238" customWidth="1"/>
    <col min="5635" max="5640" width="9.42578125" style="238" customWidth="1"/>
    <col min="5641" max="5885" width="9.140625" style="238"/>
    <col min="5886" max="5886" width="12.140625" style="238" customWidth="1"/>
    <col min="5887" max="5887" width="10.42578125" style="238" customWidth="1"/>
    <col min="5888" max="5888" width="68" style="238" customWidth="1"/>
    <col min="5889" max="5889" width="14.28515625" style="238" customWidth="1"/>
    <col min="5890" max="5890" width="13.28515625" style="238" customWidth="1"/>
    <col min="5891" max="5896" width="9.42578125" style="238" customWidth="1"/>
    <col min="5897" max="6141" width="9.140625" style="238"/>
    <col min="6142" max="6142" width="12.140625" style="238" customWidth="1"/>
    <col min="6143" max="6143" width="10.42578125" style="238" customWidth="1"/>
    <col min="6144" max="6144" width="68" style="238" customWidth="1"/>
    <col min="6145" max="6145" width="14.28515625" style="238" customWidth="1"/>
    <col min="6146" max="6146" width="13.28515625" style="238" customWidth="1"/>
    <col min="6147" max="6152" width="9.42578125" style="238" customWidth="1"/>
    <col min="6153" max="6397" width="9.140625" style="238"/>
    <col min="6398" max="6398" width="12.140625" style="238" customWidth="1"/>
    <col min="6399" max="6399" width="10.42578125" style="238" customWidth="1"/>
    <col min="6400" max="6400" width="68" style="238" customWidth="1"/>
    <col min="6401" max="6401" width="14.28515625" style="238" customWidth="1"/>
    <col min="6402" max="6402" width="13.28515625" style="238" customWidth="1"/>
    <col min="6403" max="6408" width="9.42578125" style="238" customWidth="1"/>
    <col min="6409" max="6653" width="9.140625" style="238"/>
    <col min="6654" max="6654" width="12.140625" style="238" customWidth="1"/>
    <col min="6655" max="6655" width="10.42578125" style="238" customWidth="1"/>
    <col min="6656" max="6656" width="68" style="238" customWidth="1"/>
    <col min="6657" max="6657" width="14.28515625" style="238" customWidth="1"/>
    <col min="6658" max="6658" width="13.28515625" style="238" customWidth="1"/>
    <col min="6659" max="6664" width="9.42578125" style="238" customWidth="1"/>
    <col min="6665" max="6909" width="9.140625" style="238"/>
    <col min="6910" max="6910" width="12.140625" style="238" customWidth="1"/>
    <col min="6911" max="6911" width="10.42578125" style="238" customWidth="1"/>
    <col min="6912" max="6912" width="68" style="238" customWidth="1"/>
    <col min="6913" max="6913" width="14.28515625" style="238" customWidth="1"/>
    <col min="6914" max="6914" width="13.28515625" style="238" customWidth="1"/>
    <col min="6915" max="6920" width="9.42578125" style="238" customWidth="1"/>
    <col min="6921" max="7165" width="9.140625" style="238"/>
    <col min="7166" max="7166" width="12.140625" style="238" customWidth="1"/>
    <col min="7167" max="7167" width="10.42578125" style="238" customWidth="1"/>
    <col min="7168" max="7168" width="68" style="238" customWidth="1"/>
    <col min="7169" max="7169" width="14.28515625" style="238" customWidth="1"/>
    <col min="7170" max="7170" width="13.28515625" style="238" customWidth="1"/>
    <col min="7171" max="7176" width="9.42578125" style="238" customWidth="1"/>
    <col min="7177" max="7421" width="9.140625" style="238"/>
    <col min="7422" max="7422" width="12.140625" style="238" customWidth="1"/>
    <col min="7423" max="7423" width="10.42578125" style="238" customWidth="1"/>
    <col min="7424" max="7424" width="68" style="238" customWidth="1"/>
    <col min="7425" max="7425" width="14.28515625" style="238" customWidth="1"/>
    <col min="7426" max="7426" width="13.28515625" style="238" customWidth="1"/>
    <col min="7427" max="7432" width="9.42578125" style="238" customWidth="1"/>
    <col min="7433" max="7677" width="9.140625" style="238"/>
    <col min="7678" max="7678" width="12.140625" style="238" customWidth="1"/>
    <col min="7679" max="7679" width="10.42578125" style="238" customWidth="1"/>
    <col min="7680" max="7680" width="68" style="238" customWidth="1"/>
    <col min="7681" max="7681" width="14.28515625" style="238" customWidth="1"/>
    <col min="7682" max="7682" width="13.28515625" style="238" customWidth="1"/>
    <col min="7683" max="7688" width="9.42578125" style="238" customWidth="1"/>
    <col min="7689" max="7933" width="9.140625" style="238"/>
    <col min="7934" max="7934" width="12.140625" style="238" customWidth="1"/>
    <col min="7935" max="7935" width="10.42578125" style="238" customWidth="1"/>
    <col min="7936" max="7936" width="68" style="238" customWidth="1"/>
    <col min="7937" max="7937" width="14.28515625" style="238" customWidth="1"/>
    <col min="7938" max="7938" width="13.28515625" style="238" customWidth="1"/>
    <col min="7939" max="7944" width="9.42578125" style="238" customWidth="1"/>
    <col min="7945" max="8189" width="9.140625" style="238"/>
    <col min="8190" max="8190" width="12.140625" style="238" customWidth="1"/>
    <col min="8191" max="8191" width="10.42578125" style="238" customWidth="1"/>
    <col min="8192" max="8192" width="68" style="238" customWidth="1"/>
    <col min="8193" max="8193" width="14.28515625" style="238" customWidth="1"/>
    <col min="8194" max="8194" width="13.28515625" style="238" customWidth="1"/>
    <col min="8195" max="8200" width="9.42578125" style="238" customWidth="1"/>
    <col min="8201" max="8445" width="9.140625" style="238"/>
    <col min="8446" max="8446" width="12.140625" style="238" customWidth="1"/>
    <col min="8447" max="8447" width="10.42578125" style="238" customWidth="1"/>
    <col min="8448" max="8448" width="68" style="238" customWidth="1"/>
    <col min="8449" max="8449" width="14.28515625" style="238" customWidth="1"/>
    <col min="8450" max="8450" width="13.28515625" style="238" customWidth="1"/>
    <col min="8451" max="8456" width="9.42578125" style="238" customWidth="1"/>
    <col min="8457" max="8701" width="9.140625" style="238"/>
    <col min="8702" max="8702" width="12.140625" style="238" customWidth="1"/>
    <col min="8703" max="8703" width="10.42578125" style="238" customWidth="1"/>
    <col min="8704" max="8704" width="68" style="238" customWidth="1"/>
    <col min="8705" max="8705" width="14.28515625" style="238" customWidth="1"/>
    <col min="8706" max="8706" width="13.28515625" style="238" customWidth="1"/>
    <col min="8707" max="8712" width="9.42578125" style="238" customWidth="1"/>
    <col min="8713" max="8957" width="9.140625" style="238"/>
    <col min="8958" max="8958" width="12.140625" style="238" customWidth="1"/>
    <col min="8959" max="8959" width="10.42578125" style="238" customWidth="1"/>
    <col min="8960" max="8960" width="68" style="238" customWidth="1"/>
    <col min="8961" max="8961" width="14.28515625" style="238" customWidth="1"/>
    <col min="8962" max="8962" width="13.28515625" style="238" customWidth="1"/>
    <col min="8963" max="8968" width="9.42578125" style="238" customWidth="1"/>
    <col min="8969" max="9213" width="9.140625" style="238"/>
    <col min="9214" max="9214" width="12.140625" style="238" customWidth="1"/>
    <col min="9215" max="9215" width="10.42578125" style="238" customWidth="1"/>
    <col min="9216" max="9216" width="68" style="238" customWidth="1"/>
    <col min="9217" max="9217" width="14.28515625" style="238" customWidth="1"/>
    <col min="9218" max="9218" width="13.28515625" style="238" customWidth="1"/>
    <col min="9219" max="9224" width="9.42578125" style="238" customWidth="1"/>
    <col min="9225" max="9469" width="9.140625" style="238"/>
    <col min="9470" max="9470" width="12.140625" style="238" customWidth="1"/>
    <col min="9471" max="9471" width="10.42578125" style="238" customWidth="1"/>
    <col min="9472" max="9472" width="68" style="238" customWidth="1"/>
    <col min="9473" max="9473" width="14.28515625" style="238" customWidth="1"/>
    <col min="9474" max="9474" width="13.28515625" style="238" customWidth="1"/>
    <col min="9475" max="9480" width="9.42578125" style="238" customWidth="1"/>
    <col min="9481" max="9725" width="9.140625" style="238"/>
    <col min="9726" max="9726" width="12.140625" style="238" customWidth="1"/>
    <col min="9727" max="9727" width="10.42578125" style="238" customWidth="1"/>
    <col min="9728" max="9728" width="68" style="238" customWidth="1"/>
    <col min="9729" max="9729" width="14.28515625" style="238" customWidth="1"/>
    <col min="9730" max="9730" width="13.28515625" style="238" customWidth="1"/>
    <col min="9731" max="9736" width="9.42578125" style="238" customWidth="1"/>
    <col min="9737" max="9981" width="9.140625" style="238"/>
    <col min="9982" max="9982" width="12.140625" style="238" customWidth="1"/>
    <col min="9983" max="9983" width="10.42578125" style="238" customWidth="1"/>
    <col min="9984" max="9984" width="68" style="238" customWidth="1"/>
    <col min="9985" max="9985" width="14.28515625" style="238" customWidth="1"/>
    <col min="9986" max="9986" width="13.28515625" style="238" customWidth="1"/>
    <col min="9987" max="9992" width="9.42578125" style="238" customWidth="1"/>
    <col min="9993" max="10237" width="9.140625" style="238"/>
    <col min="10238" max="10238" width="12.140625" style="238" customWidth="1"/>
    <col min="10239" max="10239" width="10.42578125" style="238" customWidth="1"/>
    <col min="10240" max="10240" width="68" style="238" customWidth="1"/>
    <col min="10241" max="10241" width="14.28515625" style="238" customWidth="1"/>
    <col min="10242" max="10242" width="13.28515625" style="238" customWidth="1"/>
    <col min="10243" max="10248" width="9.42578125" style="238" customWidth="1"/>
    <col min="10249" max="10493" width="9.140625" style="238"/>
    <col min="10494" max="10494" width="12.140625" style="238" customWidth="1"/>
    <col min="10495" max="10495" width="10.42578125" style="238" customWidth="1"/>
    <col min="10496" max="10496" width="68" style="238" customWidth="1"/>
    <col min="10497" max="10497" width="14.28515625" style="238" customWidth="1"/>
    <col min="10498" max="10498" width="13.28515625" style="238" customWidth="1"/>
    <col min="10499" max="10504" width="9.42578125" style="238" customWidth="1"/>
    <col min="10505" max="10749" width="9.140625" style="238"/>
    <col min="10750" max="10750" width="12.140625" style="238" customWidth="1"/>
    <col min="10751" max="10751" width="10.42578125" style="238" customWidth="1"/>
    <col min="10752" max="10752" width="68" style="238" customWidth="1"/>
    <col min="10753" max="10753" width="14.28515625" style="238" customWidth="1"/>
    <col min="10754" max="10754" width="13.28515625" style="238" customWidth="1"/>
    <col min="10755" max="10760" width="9.42578125" style="238" customWidth="1"/>
    <col min="10761" max="11005" width="9.140625" style="238"/>
    <col min="11006" max="11006" width="12.140625" style="238" customWidth="1"/>
    <col min="11007" max="11007" width="10.42578125" style="238" customWidth="1"/>
    <col min="11008" max="11008" width="68" style="238" customWidth="1"/>
    <col min="11009" max="11009" width="14.28515625" style="238" customWidth="1"/>
    <col min="11010" max="11010" width="13.28515625" style="238" customWidth="1"/>
    <col min="11011" max="11016" width="9.42578125" style="238" customWidth="1"/>
    <col min="11017" max="11261" width="9.140625" style="238"/>
    <col min="11262" max="11262" width="12.140625" style="238" customWidth="1"/>
    <col min="11263" max="11263" width="10.42578125" style="238" customWidth="1"/>
    <col min="11264" max="11264" width="68" style="238" customWidth="1"/>
    <col min="11265" max="11265" width="14.28515625" style="238" customWidth="1"/>
    <col min="11266" max="11266" width="13.28515625" style="238" customWidth="1"/>
    <col min="11267" max="11272" width="9.42578125" style="238" customWidth="1"/>
    <col min="11273" max="11517" width="9.140625" style="238"/>
    <col min="11518" max="11518" width="12.140625" style="238" customWidth="1"/>
    <col min="11519" max="11519" width="10.42578125" style="238" customWidth="1"/>
    <col min="11520" max="11520" width="68" style="238" customWidth="1"/>
    <col min="11521" max="11521" width="14.28515625" style="238" customWidth="1"/>
    <col min="11522" max="11522" width="13.28515625" style="238" customWidth="1"/>
    <col min="11523" max="11528" width="9.42578125" style="238" customWidth="1"/>
    <col min="11529" max="11773" width="9.140625" style="238"/>
    <col min="11774" max="11774" width="12.140625" style="238" customWidth="1"/>
    <col min="11775" max="11775" width="10.42578125" style="238" customWidth="1"/>
    <col min="11776" max="11776" width="68" style="238" customWidth="1"/>
    <col min="11777" max="11777" width="14.28515625" style="238" customWidth="1"/>
    <col min="11778" max="11778" width="13.28515625" style="238" customWidth="1"/>
    <col min="11779" max="11784" width="9.42578125" style="238" customWidth="1"/>
    <col min="11785" max="12029" width="9.140625" style="238"/>
    <col min="12030" max="12030" width="12.140625" style="238" customWidth="1"/>
    <col min="12031" max="12031" width="10.42578125" style="238" customWidth="1"/>
    <col min="12032" max="12032" width="68" style="238" customWidth="1"/>
    <col min="12033" max="12033" width="14.28515625" style="238" customWidth="1"/>
    <col min="12034" max="12034" width="13.28515625" style="238" customWidth="1"/>
    <col min="12035" max="12040" width="9.42578125" style="238" customWidth="1"/>
    <col min="12041" max="12285" width="9.140625" style="238"/>
    <col min="12286" max="12286" width="12.140625" style="238" customWidth="1"/>
    <col min="12287" max="12287" width="10.42578125" style="238" customWidth="1"/>
    <col min="12288" max="12288" width="68" style="238" customWidth="1"/>
    <col min="12289" max="12289" width="14.28515625" style="238" customWidth="1"/>
    <col min="12290" max="12290" width="13.28515625" style="238" customWidth="1"/>
    <col min="12291" max="12296" width="9.42578125" style="238" customWidth="1"/>
    <col min="12297" max="12541" width="9.140625" style="238"/>
    <col min="12542" max="12542" width="12.140625" style="238" customWidth="1"/>
    <col min="12543" max="12543" width="10.42578125" style="238" customWidth="1"/>
    <col min="12544" max="12544" width="68" style="238" customWidth="1"/>
    <col min="12545" max="12545" width="14.28515625" style="238" customWidth="1"/>
    <col min="12546" max="12546" width="13.28515625" style="238" customWidth="1"/>
    <col min="12547" max="12552" width="9.42578125" style="238" customWidth="1"/>
    <col min="12553" max="12797" width="9.140625" style="238"/>
    <col min="12798" max="12798" width="12.140625" style="238" customWidth="1"/>
    <col min="12799" max="12799" width="10.42578125" style="238" customWidth="1"/>
    <col min="12800" max="12800" width="68" style="238" customWidth="1"/>
    <col min="12801" max="12801" width="14.28515625" style="238" customWidth="1"/>
    <col min="12802" max="12802" width="13.28515625" style="238" customWidth="1"/>
    <col min="12803" max="12808" width="9.42578125" style="238" customWidth="1"/>
    <col min="12809" max="13053" width="9.140625" style="238"/>
    <col min="13054" max="13054" width="12.140625" style="238" customWidth="1"/>
    <col min="13055" max="13055" width="10.42578125" style="238" customWidth="1"/>
    <col min="13056" max="13056" width="68" style="238" customWidth="1"/>
    <col min="13057" max="13057" width="14.28515625" style="238" customWidth="1"/>
    <col min="13058" max="13058" width="13.28515625" style="238" customWidth="1"/>
    <col min="13059" max="13064" width="9.42578125" style="238" customWidth="1"/>
    <col min="13065" max="13309" width="9.140625" style="238"/>
    <col min="13310" max="13310" width="12.140625" style="238" customWidth="1"/>
    <col min="13311" max="13311" width="10.42578125" style="238" customWidth="1"/>
    <col min="13312" max="13312" width="68" style="238" customWidth="1"/>
    <col min="13313" max="13313" width="14.28515625" style="238" customWidth="1"/>
    <col min="13314" max="13314" width="13.28515625" style="238" customWidth="1"/>
    <col min="13315" max="13320" width="9.42578125" style="238" customWidth="1"/>
    <col min="13321" max="13565" width="9.140625" style="238"/>
    <col min="13566" max="13566" width="12.140625" style="238" customWidth="1"/>
    <col min="13567" max="13567" width="10.42578125" style="238" customWidth="1"/>
    <col min="13568" max="13568" width="68" style="238" customWidth="1"/>
    <col min="13569" max="13569" width="14.28515625" style="238" customWidth="1"/>
    <col min="13570" max="13570" width="13.28515625" style="238" customWidth="1"/>
    <col min="13571" max="13576" width="9.42578125" style="238" customWidth="1"/>
    <col min="13577" max="13821" width="9.140625" style="238"/>
    <col min="13822" max="13822" width="12.140625" style="238" customWidth="1"/>
    <col min="13823" max="13823" width="10.42578125" style="238" customWidth="1"/>
    <col min="13824" max="13824" width="68" style="238" customWidth="1"/>
    <col min="13825" max="13825" width="14.28515625" style="238" customWidth="1"/>
    <col min="13826" max="13826" width="13.28515625" style="238" customWidth="1"/>
    <col min="13827" max="13832" width="9.42578125" style="238" customWidth="1"/>
    <col min="13833" max="14077" width="9.140625" style="238"/>
    <col min="14078" max="14078" width="12.140625" style="238" customWidth="1"/>
    <col min="14079" max="14079" width="10.42578125" style="238" customWidth="1"/>
    <col min="14080" max="14080" width="68" style="238" customWidth="1"/>
    <col min="14081" max="14081" width="14.28515625" style="238" customWidth="1"/>
    <col min="14082" max="14082" width="13.28515625" style="238" customWidth="1"/>
    <col min="14083" max="14088" width="9.42578125" style="238" customWidth="1"/>
    <col min="14089" max="14333" width="9.140625" style="238"/>
    <col min="14334" max="14334" width="12.140625" style="238" customWidth="1"/>
    <col min="14335" max="14335" width="10.42578125" style="238" customWidth="1"/>
    <col min="14336" max="14336" width="68" style="238" customWidth="1"/>
    <col min="14337" max="14337" width="14.28515625" style="238" customWidth="1"/>
    <col min="14338" max="14338" width="13.28515625" style="238" customWidth="1"/>
    <col min="14339" max="14344" width="9.42578125" style="238" customWidth="1"/>
    <col min="14345" max="14589" width="9.140625" style="238"/>
    <col min="14590" max="14590" width="12.140625" style="238" customWidth="1"/>
    <col min="14591" max="14591" width="10.42578125" style="238" customWidth="1"/>
    <col min="14592" max="14592" width="68" style="238" customWidth="1"/>
    <col min="14593" max="14593" width="14.28515625" style="238" customWidth="1"/>
    <col min="14594" max="14594" width="13.28515625" style="238" customWidth="1"/>
    <col min="14595" max="14600" width="9.42578125" style="238" customWidth="1"/>
    <col min="14601" max="14845" width="9.140625" style="238"/>
    <col min="14846" max="14846" width="12.140625" style="238" customWidth="1"/>
    <col min="14847" max="14847" width="10.42578125" style="238" customWidth="1"/>
    <col min="14848" max="14848" width="68" style="238" customWidth="1"/>
    <col min="14849" max="14849" width="14.28515625" style="238" customWidth="1"/>
    <col min="14850" max="14850" width="13.28515625" style="238" customWidth="1"/>
    <col min="14851" max="14856" width="9.42578125" style="238" customWidth="1"/>
    <col min="14857" max="15101" width="9.140625" style="238"/>
    <col min="15102" max="15102" width="12.140625" style="238" customWidth="1"/>
    <col min="15103" max="15103" width="10.42578125" style="238" customWidth="1"/>
    <col min="15104" max="15104" width="68" style="238" customWidth="1"/>
    <col min="15105" max="15105" width="14.28515625" style="238" customWidth="1"/>
    <col min="15106" max="15106" width="13.28515625" style="238" customWidth="1"/>
    <col min="15107" max="15112" width="9.42578125" style="238" customWidth="1"/>
    <col min="15113" max="15357" width="9.140625" style="238"/>
    <col min="15358" max="15358" width="12.140625" style="238" customWidth="1"/>
    <col min="15359" max="15359" width="10.42578125" style="238" customWidth="1"/>
    <col min="15360" max="15360" width="68" style="238" customWidth="1"/>
    <col min="15361" max="15361" width="14.28515625" style="238" customWidth="1"/>
    <col min="15362" max="15362" width="13.28515625" style="238" customWidth="1"/>
    <col min="15363" max="15368" width="9.42578125" style="238" customWidth="1"/>
    <col min="15369" max="15613" width="9.140625" style="238"/>
    <col min="15614" max="15614" width="12.140625" style="238" customWidth="1"/>
    <col min="15615" max="15615" width="10.42578125" style="238" customWidth="1"/>
    <col min="15616" max="15616" width="68" style="238" customWidth="1"/>
    <col min="15617" max="15617" width="14.28515625" style="238" customWidth="1"/>
    <col min="15618" max="15618" width="13.28515625" style="238" customWidth="1"/>
    <col min="15619" max="15624" width="9.42578125" style="238" customWidth="1"/>
    <col min="15625" max="15869" width="9.140625" style="238"/>
    <col min="15870" max="15870" width="12.140625" style="238" customWidth="1"/>
    <col min="15871" max="15871" width="10.42578125" style="238" customWidth="1"/>
    <col min="15872" max="15872" width="68" style="238" customWidth="1"/>
    <col min="15873" max="15873" width="14.28515625" style="238" customWidth="1"/>
    <col min="15874" max="15874" width="13.28515625" style="238" customWidth="1"/>
    <col min="15875" max="15880" width="9.42578125" style="238" customWidth="1"/>
    <col min="15881" max="16125" width="9.140625" style="238"/>
    <col min="16126" max="16126" width="12.140625" style="238" customWidth="1"/>
    <col min="16127" max="16127" width="10.42578125" style="238" customWidth="1"/>
    <col min="16128" max="16128" width="68" style="238" customWidth="1"/>
    <col min="16129" max="16129" width="14.28515625" style="238" customWidth="1"/>
    <col min="16130" max="16130" width="13.28515625" style="238" customWidth="1"/>
    <col min="16131" max="16136" width="9.42578125" style="238" customWidth="1"/>
    <col min="16137" max="16384" width="9.140625" style="238"/>
  </cols>
  <sheetData>
    <row r="1" spans="1:8" ht="86.25" customHeight="1" thickBot="1" x14ac:dyDescent="0.25">
      <c r="A1" s="235"/>
      <c r="B1" s="236"/>
      <c r="C1" s="236"/>
      <c r="D1" s="236"/>
      <c r="E1" s="236"/>
      <c r="F1" s="236"/>
      <c r="G1" s="236"/>
      <c r="H1" s="237"/>
    </row>
    <row r="2" spans="1:8" ht="5.0999999999999996" customHeight="1" thickBot="1" x14ac:dyDescent="0.25">
      <c r="A2" s="239"/>
      <c r="B2" s="240"/>
      <c r="C2" s="240"/>
      <c r="D2" s="240"/>
      <c r="E2" s="240"/>
      <c r="F2" s="240"/>
      <c r="G2" s="240"/>
      <c r="H2" s="241"/>
    </row>
    <row r="3" spans="1:8" ht="13.5" thickBot="1" x14ac:dyDescent="0.25">
      <c r="A3" s="239" t="s">
        <v>303</v>
      </c>
      <c r="B3" s="240"/>
      <c r="C3" s="240"/>
      <c r="D3" s="240"/>
      <c r="E3" s="240"/>
      <c r="F3" s="240"/>
      <c r="G3" s="240"/>
      <c r="H3" s="241"/>
    </row>
    <row r="4" spans="1:8" ht="5.0999999999999996" customHeight="1" thickBot="1" x14ac:dyDescent="0.25">
      <c r="A4" s="242"/>
      <c r="B4" s="243"/>
      <c r="C4" s="243"/>
      <c r="D4" s="243"/>
      <c r="E4" s="243"/>
      <c r="F4" s="243"/>
      <c r="G4" s="243"/>
      <c r="H4" s="244"/>
    </row>
    <row r="5" spans="1:8" ht="13.5" customHeight="1" x14ac:dyDescent="0.2">
      <c r="A5" s="245" t="s">
        <v>1</v>
      </c>
      <c r="B5" s="246" t="s">
        <v>304</v>
      </c>
      <c r="C5" s="247"/>
      <c r="D5" s="247"/>
      <c r="E5" s="247"/>
      <c r="F5" s="248" t="str">
        <f>'[1]PLAN ORÇ'!H6</f>
        <v>DATA: 30/07/2025</v>
      </c>
      <c r="G5" s="249"/>
      <c r="H5" s="250"/>
    </row>
    <row r="6" spans="1:8" ht="18" customHeight="1" thickBot="1" x14ac:dyDescent="0.25">
      <c r="A6" s="251"/>
      <c r="B6" s="252"/>
      <c r="C6" s="252"/>
      <c r="D6" s="252"/>
      <c r="E6" s="252"/>
      <c r="F6" s="253"/>
      <c r="G6" s="253"/>
      <c r="H6" s="254"/>
    </row>
    <row r="7" spans="1:8" ht="13.5" thickBot="1" x14ac:dyDescent="0.25">
      <c r="A7" s="255"/>
      <c r="B7" s="256"/>
      <c r="C7" s="257"/>
      <c r="D7" s="257"/>
      <c r="E7" s="257"/>
      <c r="F7" s="258"/>
      <c r="G7" s="259"/>
      <c r="H7" s="260"/>
    </row>
    <row r="8" spans="1:8" ht="28.5" customHeight="1" thickBot="1" x14ac:dyDescent="0.25">
      <c r="A8" s="261" t="s">
        <v>305</v>
      </c>
      <c r="B8" s="262" t="s">
        <v>306</v>
      </c>
      <c r="C8" s="263" t="s">
        <v>307</v>
      </c>
      <c r="D8" s="264" t="s">
        <v>308</v>
      </c>
      <c r="E8" s="264" t="s">
        <v>309</v>
      </c>
      <c r="F8" s="264" t="s">
        <v>310</v>
      </c>
      <c r="G8" s="264" t="s">
        <v>311</v>
      </c>
      <c r="H8" s="265" t="s">
        <v>312</v>
      </c>
    </row>
    <row r="9" spans="1:8" x14ac:dyDescent="0.2">
      <c r="A9" s="266" t="str">
        <f>'[1]PLAN ORÇ'!D12</f>
        <v xml:space="preserve">SERVIÇOS PRELIMINARES </v>
      </c>
      <c r="B9" s="267" t="s">
        <v>313</v>
      </c>
      <c r="C9" s="268">
        <f>C10/C28</f>
        <v>3.0609080113914784E-2</v>
      </c>
      <c r="D9" s="269">
        <v>0.8</v>
      </c>
      <c r="E9" s="269">
        <v>0.2</v>
      </c>
      <c r="F9" s="269"/>
      <c r="G9" s="269"/>
      <c r="H9" s="270">
        <f>SUM(D9:F9)</f>
        <v>1</v>
      </c>
    </row>
    <row r="10" spans="1:8" ht="13.5" thickBot="1" x14ac:dyDescent="0.25">
      <c r="A10" s="271"/>
      <c r="B10" s="272" t="s">
        <v>314</v>
      </c>
      <c r="C10" s="273">
        <f>'[1]PLAN ORÇ'!I23</f>
        <v>17532.559999999998</v>
      </c>
      <c r="D10" s="274">
        <f>D9*$C$10</f>
        <v>14026.047999999999</v>
      </c>
      <c r="E10" s="274">
        <f>E9*$C$10</f>
        <v>3506.5119999999997</v>
      </c>
      <c r="F10" s="274"/>
      <c r="G10" s="274"/>
      <c r="H10" s="275">
        <f>SUM(D10:F10)</f>
        <v>17532.559999999998</v>
      </c>
    </row>
    <row r="11" spans="1:8" x14ac:dyDescent="0.2">
      <c r="A11" s="276" t="str">
        <f>'[1]PLAN ORÇ'!D24</f>
        <v>BANHEIROS</v>
      </c>
      <c r="B11" s="267" t="s">
        <v>313</v>
      </c>
      <c r="C11" s="269">
        <f>C12/C28</f>
        <v>0.1198274214204796</v>
      </c>
      <c r="D11" s="269">
        <v>0.2</v>
      </c>
      <c r="E11" s="269">
        <v>0.5</v>
      </c>
      <c r="F11" s="269">
        <v>0.2</v>
      </c>
      <c r="G11" s="269">
        <v>0.1</v>
      </c>
      <c r="H11" s="277">
        <f>SUM(D11:G11)</f>
        <v>0.99999999999999989</v>
      </c>
    </row>
    <row r="12" spans="1:8" ht="13.5" thickBot="1" x14ac:dyDescent="0.25">
      <c r="A12" s="278"/>
      <c r="B12" s="272" t="s">
        <v>314</v>
      </c>
      <c r="C12" s="274">
        <f>'[1]PLAN ORÇ'!I52</f>
        <v>68635.890000000029</v>
      </c>
      <c r="D12" s="274">
        <f>D11*$C$12</f>
        <v>13727.178000000007</v>
      </c>
      <c r="E12" s="274">
        <f>C12*E11</f>
        <v>34317.945000000014</v>
      </c>
      <c r="F12" s="274">
        <f>C12*F11</f>
        <v>13727.178000000007</v>
      </c>
      <c r="G12" s="274">
        <f>G11*C12</f>
        <v>6863.5890000000036</v>
      </c>
      <c r="H12" s="275">
        <f>SUM(D12:G12)</f>
        <v>68635.890000000029</v>
      </c>
    </row>
    <row r="13" spans="1:8" x14ac:dyDescent="0.2">
      <c r="A13" s="276" t="str">
        <f>'[1]PLAN ORÇ'!D53</f>
        <v>CENTRO CULTURAL</v>
      </c>
      <c r="B13" s="267" t="s">
        <v>313</v>
      </c>
      <c r="C13" s="268">
        <f>C14/C28</f>
        <v>0.26012511995898802</v>
      </c>
      <c r="D13" s="269">
        <v>0.05</v>
      </c>
      <c r="E13" s="269">
        <v>0.4</v>
      </c>
      <c r="F13" s="269">
        <v>0.4</v>
      </c>
      <c r="G13" s="269">
        <v>0.15</v>
      </c>
      <c r="H13" s="270">
        <f>SUM(D13:G13)</f>
        <v>1</v>
      </c>
    </row>
    <row r="14" spans="1:8" ht="13.5" thickBot="1" x14ac:dyDescent="0.25">
      <c r="A14" s="278"/>
      <c r="B14" s="272" t="s">
        <v>314</v>
      </c>
      <c r="C14" s="274">
        <f>'[1]PLAN ORÇ'!I59</f>
        <v>148996.94</v>
      </c>
      <c r="D14" s="279">
        <f>D13*C14</f>
        <v>7449.8470000000007</v>
      </c>
      <c r="E14" s="279">
        <f>E13*C14</f>
        <v>59598.776000000005</v>
      </c>
      <c r="F14" s="279">
        <f>F13*C14</f>
        <v>59598.776000000005</v>
      </c>
      <c r="G14" s="279">
        <f>G13*C14</f>
        <v>22349.541000000001</v>
      </c>
      <c r="H14" s="275">
        <f>SUM(D14:G14)</f>
        <v>148996.94</v>
      </c>
    </row>
    <row r="15" spans="1:8" x14ac:dyDescent="0.2">
      <c r="A15" s="276" t="str">
        <f>'[1]PLAN ORÇ'!D60</f>
        <v>COBERTUTA</v>
      </c>
      <c r="B15" s="267" t="s">
        <v>313</v>
      </c>
      <c r="C15" s="268">
        <f>C16/C28</f>
        <v>9.9599589384938264E-2</v>
      </c>
      <c r="D15" s="269">
        <v>0.5</v>
      </c>
      <c r="E15" s="269">
        <v>0.5</v>
      </c>
      <c r="F15" s="269"/>
      <c r="G15" s="269"/>
      <c r="H15" s="270">
        <f>SUM(D15,E15)</f>
        <v>1</v>
      </c>
    </row>
    <row r="16" spans="1:8" ht="13.5" thickBot="1" x14ac:dyDescent="0.25">
      <c r="A16" s="278"/>
      <c r="B16" s="272" t="s">
        <v>314</v>
      </c>
      <c r="C16" s="280">
        <v>57049.599999999999</v>
      </c>
      <c r="D16" s="279">
        <f>D15*C16</f>
        <v>28524.799999999999</v>
      </c>
      <c r="E16" s="279">
        <f>E15*C16</f>
        <v>28524.799999999999</v>
      </c>
      <c r="F16" s="279"/>
      <c r="G16" s="279"/>
      <c r="H16" s="275">
        <f>SUM(D16,E16)</f>
        <v>57049.599999999999</v>
      </c>
    </row>
    <row r="17" spans="1:10" x14ac:dyDescent="0.2">
      <c r="A17" s="276" t="str">
        <f>'[1]PLAN ORÇ'!D64</f>
        <v>PINTURA</v>
      </c>
      <c r="B17" s="267" t="s">
        <v>313</v>
      </c>
      <c r="C17" s="268">
        <f>C18/C28</f>
        <v>0.14321412764699545</v>
      </c>
      <c r="D17" s="269"/>
      <c r="E17" s="269">
        <v>0.2</v>
      </c>
      <c r="F17" s="269">
        <v>0.6</v>
      </c>
      <c r="G17" s="269">
        <v>0.2</v>
      </c>
      <c r="H17" s="270">
        <f>SUM(E17,F17,G17)</f>
        <v>1</v>
      </c>
    </row>
    <row r="18" spans="1:10" ht="13.5" thickBot="1" x14ac:dyDescent="0.25">
      <c r="A18" s="278"/>
      <c r="B18" s="272" t="s">
        <v>314</v>
      </c>
      <c r="C18" s="280">
        <f>'[1]PLAN ORÇ'!I71</f>
        <v>82031.55</v>
      </c>
      <c r="D18" s="281"/>
      <c r="E18" s="281">
        <f>E17*C18</f>
        <v>16406.310000000001</v>
      </c>
      <c r="F18" s="282">
        <f>F17*C18</f>
        <v>49218.93</v>
      </c>
      <c r="G18" s="281">
        <f>G17*C18</f>
        <v>16406.310000000001</v>
      </c>
      <c r="H18" s="283">
        <f>SUM(D18,E18,F18,G18)</f>
        <v>82031.55</v>
      </c>
    </row>
    <row r="19" spans="1:10" ht="12.75" customHeight="1" x14ac:dyDescent="0.2">
      <c r="A19" s="276" t="str">
        <f>'[1]PLAN ORÇ'!D72</f>
        <v>INSTALAÇÃO ELETRICA</v>
      </c>
      <c r="B19" s="267" t="s">
        <v>313</v>
      </c>
      <c r="C19" s="269">
        <f>C20/C28</f>
        <v>0.30870912772128101</v>
      </c>
      <c r="D19" s="269">
        <v>0.05</v>
      </c>
      <c r="E19" s="269">
        <v>0.4</v>
      </c>
      <c r="F19" s="277">
        <v>0.4</v>
      </c>
      <c r="G19" s="269">
        <v>0.15</v>
      </c>
      <c r="H19" s="277">
        <f t="shared" ref="H19:H26" si="0">SUM(D19:G19)</f>
        <v>1</v>
      </c>
    </row>
    <row r="20" spans="1:10" ht="13.5" thickBot="1" x14ac:dyDescent="0.25">
      <c r="A20" s="278"/>
      <c r="B20" s="272" t="s">
        <v>314</v>
      </c>
      <c r="C20" s="274">
        <f>'[1]PLAN ORÇ'!I76</f>
        <v>176825.35</v>
      </c>
      <c r="D20" s="274">
        <f>D19*C20</f>
        <v>8841.2674999999999</v>
      </c>
      <c r="E20" s="274">
        <f>E19*C20</f>
        <v>70730.14</v>
      </c>
      <c r="F20" s="274">
        <f>F19*C20</f>
        <v>70730.14</v>
      </c>
      <c r="G20" s="274">
        <f>G19*C20</f>
        <v>26523.802500000002</v>
      </c>
      <c r="H20" s="275">
        <f t="shared" si="0"/>
        <v>176825.34999999998</v>
      </c>
    </row>
    <row r="21" spans="1:10" x14ac:dyDescent="0.2">
      <c r="A21" s="276" t="str">
        <f>'[1]PLAN ORÇ'!D77</f>
        <v>INSTALAÇÃO HIDRAULICA</v>
      </c>
      <c r="B21" s="267" t="s">
        <v>313</v>
      </c>
      <c r="C21" s="269">
        <f>C22/C28</f>
        <v>1.0355758784758468E-2</v>
      </c>
      <c r="D21" s="269">
        <v>0.5</v>
      </c>
      <c r="E21" s="269">
        <v>0.5</v>
      </c>
      <c r="F21" s="269"/>
      <c r="G21" s="269"/>
      <c r="H21" s="277">
        <f t="shared" si="0"/>
        <v>1</v>
      </c>
    </row>
    <row r="22" spans="1:10" ht="13.5" thickBot="1" x14ac:dyDescent="0.25">
      <c r="A22" s="278"/>
      <c r="B22" s="272" t="s">
        <v>314</v>
      </c>
      <c r="C22" s="274">
        <f>'[1]PLAN ORÇ'!I84</f>
        <v>5931.67</v>
      </c>
      <c r="D22" s="274">
        <f>D21*C22</f>
        <v>2965.835</v>
      </c>
      <c r="E22" s="274">
        <f>E21*C22</f>
        <v>2965.835</v>
      </c>
      <c r="F22" s="274"/>
      <c r="G22" s="274"/>
      <c r="H22" s="275">
        <f t="shared" si="0"/>
        <v>5931.67</v>
      </c>
    </row>
    <row r="23" spans="1:10" x14ac:dyDescent="0.2">
      <c r="A23" s="276" t="str">
        <f>'[1]PLAN ORÇ'!D85</f>
        <v>ACESSORIOS</v>
      </c>
      <c r="B23" s="267" t="s">
        <v>313</v>
      </c>
      <c r="C23" s="269">
        <f>C24/C28</f>
        <v>1.4141617223402011E-2</v>
      </c>
      <c r="D23" s="269"/>
      <c r="E23" s="269"/>
      <c r="F23" s="269">
        <v>0.05</v>
      </c>
      <c r="G23" s="269">
        <v>0.95</v>
      </c>
      <c r="H23" s="277">
        <f t="shared" si="0"/>
        <v>1</v>
      </c>
    </row>
    <row r="24" spans="1:10" ht="13.5" thickBot="1" x14ac:dyDescent="0.25">
      <c r="A24" s="278"/>
      <c r="B24" s="272" t="s">
        <v>314</v>
      </c>
      <c r="C24" s="274">
        <f>'[1]PLAN ORÇ'!I91</f>
        <v>8100.17</v>
      </c>
      <c r="D24" s="274"/>
      <c r="E24" s="274"/>
      <c r="F24" s="274">
        <f>F23*C24</f>
        <v>405.00850000000003</v>
      </c>
      <c r="G24" s="274">
        <f>G23*C24</f>
        <v>7695.1615000000002</v>
      </c>
      <c r="H24" s="275">
        <f t="shared" si="0"/>
        <v>8100.17</v>
      </c>
    </row>
    <row r="25" spans="1:10" x14ac:dyDescent="0.2">
      <c r="A25" s="276" t="str">
        <f>'[1]PLAN ORÇ'!D92</f>
        <v xml:space="preserve">LIMPEZA FINAL </v>
      </c>
      <c r="B25" s="267" t="s">
        <v>313</v>
      </c>
      <c r="C25" s="269">
        <f>C26/C28</f>
        <v>1.3418157745242224E-2</v>
      </c>
      <c r="D25" s="269"/>
      <c r="E25" s="269"/>
      <c r="F25" s="269"/>
      <c r="G25" s="269">
        <v>1</v>
      </c>
      <c r="H25" s="277">
        <f t="shared" si="0"/>
        <v>1</v>
      </c>
    </row>
    <row r="26" spans="1:10" ht="13.5" thickBot="1" x14ac:dyDescent="0.25">
      <c r="A26" s="278"/>
      <c r="B26" s="272" t="s">
        <v>314</v>
      </c>
      <c r="C26" s="274">
        <f>'[1]PLAN ORÇ'!I94</f>
        <v>7685.78</v>
      </c>
      <c r="D26" s="274"/>
      <c r="E26" s="274"/>
      <c r="F26" s="274"/>
      <c r="G26" s="274">
        <f>G25*C26</f>
        <v>7685.78</v>
      </c>
      <c r="H26" s="275">
        <f t="shared" si="0"/>
        <v>7685.78</v>
      </c>
    </row>
    <row r="27" spans="1:10" x14ac:dyDescent="0.2">
      <c r="A27" s="284" t="s">
        <v>312</v>
      </c>
      <c r="B27" s="285" t="s">
        <v>313</v>
      </c>
      <c r="C27" s="286">
        <f>SUM(C9,C11,C13,C15,C17,C19,C21,C23,C25)</f>
        <v>0.99999999999999989</v>
      </c>
      <c r="D27" s="269">
        <f>D28/C28</f>
        <v>0.13187213484408958</v>
      </c>
      <c r="E27" s="269">
        <f>E28/$C$28</f>
        <v>0.37718972541937779</v>
      </c>
      <c r="F27" s="269">
        <f>F28/$C$28</f>
        <v>0.33813474080557093</v>
      </c>
      <c r="G27" s="269">
        <f>G28/$C$28</f>
        <v>0.15280339893096154</v>
      </c>
      <c r="H27" s="287">
        <f>ROUND((SUM(D27:G27)),2)</f>
        <v>1</v>
      </c>
    </row>
    <row r="28" spans="1:10" ht="13.5" thickBot="1" x14ac:dyDescent="0.25">
      <c r="A28" s="288"/>
      <c r="B28" s="289" t="s">
        <v>314</v>
      </c>
      <c r="C28" s="290">
        <f>SUM(C10,C12,C14,C16,C18,C20,C22,C24,C26)</f>
        <v>572789.51000000013</v>
      </c>
      <c r="D28" s="290">
        <f>SUM(D10,D12,D14,D16,D18,D20,D22,D24,D26)</f>
        <v>75534.975500000015</v>
      </c>
      <c r="E28" s="290">
        <f>SUM(E10,E12,E14,E16,E18,E20,E22,E24,E26)</f>
        <v>216050.318</v>
      </c>
      <c r="F28" s="290">
        <f>SUM(F10,F12,F14,F16,F18,F20,F22,F24,F26)</f>
        <v>193680.03250000003</v>
      </c>
      <c r="G28" s="290">
        <f>SUM(G10,G12,G14,G16,G18,G20,G22,G24,G26)</f>
        <v>87524.184000000008</v>
      </c>
      <c r="H28" s="291">
        <f>SUM(H10,H12,H14,H16,H18,H20,H22,H24,H26)</f>
        <v>572789.51</v>
      </c>
    </row>
    <row r="29" spans="1:10" ht="7.15" customHeight="1" thickBot="1" x14ac:dyDescent="0.25">
      <c r="A29" s="292"/>
      <c r="B29" s="293"/>
      <c r="C29" s="293"/>
      <c r="D29" s="294"/>
      <c r="E29" s="295"/>
      <c r="F29" s="294"/>
      <c r="G29" s="294"/>
      <c r="H29" s="296"/>
    </row>
    <row r="30" spans="1:10" x14ac:dyDescent="0.2">
      <c r="A30" s="297"/>
      <c r="B30" s="298"/>
      <c r="C30" s="298"/>
      <c r="D30" s="298"/>
      <c r="E30" s="298"/>
      <c r="F30" s="298"/>
      <c r="G30" s="298"/>
      <c r="H30" s="299"/>
      <c r="J30" s="300" t="s">
        <v>216</v>
      </c>
    </row>
    <row r="31" spans="1:10" x14ac:dyDescent="0.2">
      <c r="A31" s="301"/>
      <c r="B31" s="302"/>
      <c r="C31" s="302"/>
      <c r="D31" s="302"/>
      <c r="E31" s="302"/>
      <c r="F31" s="302"/>
      <c r="G31" s="302"/>
      <c r="H31" s="303"/>
      <c r="J31" s="300"/>
    </row>
    <row r="32" spans="1:10" ht="23.25" customHeight="1" x14ac:dyDescent="0.2">
      <c r="A32" s="304" t="s">
        <v>315</v>
      </c>
      <c r="B32" s="302"/>
      <c r="C32" s="302"/>
      <c r="D32" s="302"/>
      <c r="E32" s="302"/>
      <c r="F32" s="302"/>
      <c r="G32" s="302"/>
      <c r="H32" s="303"/>
    </row>
    <row r="33" spans="1:8" ht="11.25" customHeight="1" x14ac:dyDescent="0.2">
      <c r="A33" s="305" t="s">
        <v>239</v>
      </c>
      <c r="B33" s="302"/>
      <c r="C33" s="302"/>
      <c r="D33" s="302"/>
      <c r="E33" s="302"/>
      <c r="F33" s="302"/>
      <c r="G33" s="302"/>
      <c r="H33" s="303"/>
    </row>
    <row r="34" spans="1:8" ht="12.75" customHeight="1" x14ac:dyDescent="0.2">
      <c r="A34" s="306" t="s">
        <v>240</v>
      </c>
      <c r="B34" s="302"/>
      <c r="C34" s="302"/>
      <c r="D34" s="302"/>
      <c r="E34" s="302"/>
      <c r="F34" s="302"/>
      <c r="G34" s="302"/>
      <c r="H34" s="303"/>
    </row>
    <row r="35" spans="1:8" x14ac:dyDescent="0.2">
      <c r="A35" s="307" t="s">
        <v>242</v>
      </c>
      <c r="B35" s="302"/>
      <c r="C35" s="302"/>
      <c r="D35" s="302"/>
      <c r="E35" s="302"/>
      <c r="F35" s="302"/>
      <c r="G35" s="302"/>
      <c r="H35" s="303"/>
    </row>
    <row r="36" spans="1:8" x14ac:dyDescent="0.2">
      <c r="A36" s="308"/>
      <c r="B36" s="302"/>
      <c r="C36" s="302"/>
      <c r="D36" s="302"/>
      <c r="E36" s="302"/>
      <c r="F36" s="302"/>
      <c r="G36" s="302"/>
      <c r="H36" s="303"/>
    </row>
    <row r="37" spans="1:8" ht="13.5" thickBot="1" x14ac:dyDescent="0.25">
      <c r="A37" s="309"/>
      <c r="B37" s="310"/>
      <c r="C37" s="310"/>
      <c r="D37" s="310"/>
      <c r="E37" s="310"/>
      <c r="F37" s="310"/>
      <c r="G37" s="310"/>
      <c r="H37" s="311"/>
    </row>
  </sheetData>
  <mergeCells count="16">
    <mergeCell ref="A23:A24"/>
    <mergeCell ref="A25:A26"/>
    <mergeCell ref="A27:A28"/>
    <mergeCell ref="B30:H37"/>
    <mergeCell ref="A11:A12"/>
    <mergeCell ref="A13:A14"/>
    <mergeCell ref="A15:A16"/>
    <mergeCell ref="A17:A18"/>
    <mergeCell ref="A19:A20"/>
    <mergeCell ref="A21:A22"/>
    <mergeCell ref="A2:H2"/>
    <mergeCell ref="A3:H3"/>
    <mergeCell ref="A4:H4"/>
    <mergeCell ref="F5:H5"/>
    <mergeCell ref="F6:H6"/>
    <mergeCell ref="A9:A10"/>
  </mergeCells>
  <pageMargins left="0.511811024" right="0.511811024" top="0.78740157499999996" bottom="0.78740157499999996" header="0.31496062000000002" footer="0.31496062000000002"/>
  <pageSetup paperSize="9" scale="77" orientation="landscape" horizontalDpi="4294967293" r:id="rId1"/>
  <colBreaks count="1" manualBreakCount="1">
    <brk id="8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PLAN ORÇ</vt:lpstr>
      <vt:lpstr>MM CALC</vt:lpstr>
      <vt:lpstr>CRON</vt:lpstr>
      <vt:lpstr>CRON!Area_de_impressao</vt:lpstr>
      <vt:lpstr>'MM CALC'!Area_de_impressao</vt:lpstr>
      <vt:lpstr>'PLAN ORÇ'!Area_de_impressao</vt:lpstr>
      <vt:lpstr>'MM CALC'!Titulos_de_impressao</vt:lpstr>
      <vt:lpstr>'PLAN ORÇ'!Titulos_de_impressao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2025-08-05T18:06:15Z</dcterms:created>
  <dcterms:modified xsi:type="dcterms:W3CDTF">2025-08-05T18:07:32Z</dcterms:modified>
</cp:coreProperties>
</file>